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GROTEC\Stroje a Tiskoviny\New Holland\"/>
    </mc:Choice>
  </mc:AlternateContent>
  <xr:revisionPtr revIDLastSave="0" documentId="8_{0E803DDB-ACB3-4D1B-A700-68C3709AA5EC}" xr6:coauthVersionLast="45" xr6:coauthVersionMax="45" xr10:uidLastSave="{00000000-0000-0000-0000-000000000000}"/>
  <workbookProtection workbookAlgorithmName="SHA-512" workbookHashValue="o6lrfdO22VGstbojiEcjlU6p5D6uM3wWHbhqlGtNG2dzdbOUhXXFFw127vQiO+/JOlrJMe9RGygIl+eLhPEGIA==" workbookSaltValue="xP4hTysqKZc4pL+H9ZcV3g==" workbookSpinCount="100000" lockStructure="1"/>
  <bookViews>
    <workbookView xWindow="-48" yWindow="-48" windowWidth="23136" windowHeight="12432" xr2:uid="{78470995-9A8B-4C73-A6D4-9E522DDB2B62}"/>
  </bookViews>
  <sheets>
    <sheet name="Výpočty_NH" sheetId="1" r:id="rId1"/>
    <sheet name="Výpočty_ostatní značky" sheetId="4" r:id="rId2"/>
    <sheet name="Data" sheetId="2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22" i="4"/>
  <c r="D24" i="4"/>
  <c r="D6" i="4"/>
  <c r="D8" i="4" s="1"/>
  <c r="D7" i="4" l="1"/>
  <c r="D35" i="4" s="1"/>
  <c r="D26" i="4"/>
  <c r="D28" i="4" l="1"/>
  <c r="D36" i="4" s="1"/>
  <c r="D34" i="4"/>
  <c r="D40" i="4"/>
  <c r="C41" i="4" s="1"/>
  <c r="D31" i="4" l="1"/>
  <c r="C32" i="4"/>
  <c r="D45" i="1" l="1"/>
  <c r="D44" i="1"/>
  <c r="D20" i="1" l="1"/>
  <c r="D19" i="1" l="1"/>
  <c r="D15" i="1"/>
  <c r="D5" i="1"/>
  <c r="D7" i="1" s="1"/>
  <c r="D27" i="1" l="1"/>
  <c r="D35" i="1" s="1"/>
  <c r="D9" i="1"/>
  <c r="D8" i="1"/>
  <c r="D23" i="1" s="1"/>
  <c r="C33" i="1" s="1"/>
  <c r="D32" i="1" l="1"/>
  <c r="D41" i="1"/>
  <c r="C42" i="1" s="1"/>
  <c r="D25" i="1"/>
  <c r="D36" i="1" s="1"/>
  <c r="D29" i="1" l="1"/>
  <c r="D37" i="1" s="1"/>
</calcChain>
</file>

<file path=xl/sharedStrings.xml><?xml version="1.0" encoding="utf-8"?>
<sst xmlns="http://schemas.openxmlformats.org/spreadsheetml/2006/main" count="259" uniqueCount="171">
  <si>
    <t>Výpočet minimálního dotížení přední nápravy traktoru tak, aby bylo zajištěno bezpečné řízení</t>
  </si>
  <si>
    <t>Označení</t>
  </si>
  <si>
    <t>Jednotka měření</t>
  </si>
  <si>
    <r>
      <t>T</t>
    </r>
    <r>
      <rPr>
        <vertAlign val="subscript"/>
        <sz val="11"/>
        <color theme="1"/>
        <rFont val="Calibri"/>
        <family val="2"/>
        <charset val="238"/>
        <scheme val="minor"/>
      </rPr>
      <t>L</t>
    </r>
  </si>
  <si>
    <t xml:space="preserve">Početní ověření schopnosti traktoru nést uvažované nářadí dle společnosti AMAZONE </t>
  </si>
  <si>
    <t>Kg</t>
  </si>
  <si>
    <t>Tv</t>
  </si>
  <si>
    <r>
      <t>T</t>
    </r>
    <r>
      <rPr>
        <vertAlign val="subscript"/>
        <sz val="11"/>
        <color theme="1"/>
        <rFont val="Calibri"/>
        <family val="2"/>
        <charset val="238"/>
        <scheme val="minor"/>
      </rPr>
      <t>H</t>
    </r>
  </si>
  <si>
    <r>
      <t>G</t>
    </r>
    <r>
      <rPr>
        <vertAlign val="subscript"/>
        <sz val="11"/>
        <color theme="1"/>
        <rFont val="Calibri"/>
        <family val="2"/>
        <charset val="238"/>
        <scheme val="minor"/>
      </rPr>
      <t>H</t>
    </r>
  </si>
  <si>
    <t>a</t>
  </si>
  <si>
    <r>
      <t>a</t>
    </r>
    <r>
      <rPr>
        <vertAlign val="subscript"/>
        <sz val="11"/>
        <color theme="1"/>
        <rFont val="Calibri"/>
        <family val="2"/>
        <charset val="238"/>
        <scheme val="minor"/>
      </rPr>
      <t>1</t>
    </r>
  </si>
  <si>
    <r>
      <t>a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</si>
  <si>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t>b</t>
  </si>
  <si>
    <t>c</t>
  </si>
  <si>
    <t>d</t>
  </si>
  <si>
    <r>
      <t>G</t>
    </r>
    <r>
      <rPr>
        <vertAlign val="subscript"/>
        <sz val="11"/>
        <color theme="1"/>
        <rFont val="Calibri"/>
        <family val="2"/>
        <charset val="238"/>
        <scheme val="minor"/>
      </rPr>
      <t>V</t>
    </r>
  </si>
  <si>
    <t>metry</t>
  </si>
  <si>
    <t>Celková hmotnost vzadu neseného stroje / závaží</t>
  </si>
  <si>
    <t>Celková hmotnost čelně neseného stroje / závaží</t>
  </si>
  <si>
    <t>Vzdálenost mezi těžištěm čelně neseného stroje / závaží a středem přední nápravy</t>
  </si>
  <si>
    <t>Vzdálenost mezi středem přední nápravy a středem koulí spodních ramen předního TBZ</t>
  </si>
  <si>
    <t>Vzdálenost mezi středem koulí spodních ramen předního TBZ a těžištěm čelně neseného stroje</t>
  </si>
  <si>
    <t>Vzdálenost mezi středem zadní nápravy a středem koulí spodních ramen zadního TBZ</t>
  </si>
  <si>
    <t>Vzdálenost mezi středem koulí spodních ramen zadního TBZ a těžištěm vzadu neseného stroje</t>
  </si>
  <si>
    <t>Parametr</t>
  </si>
  <si>
    <t>Hodnota</t>
  </si>
  <si>
    <t>Výpočet skutečného zatížení přední nápravy</t>
  </si>
  <si>
    <r>
      <t>G</t>
    </r>
    <r>
      <rPr>
        <vertAlign val="subscript"/>
        <sz val="11"/>
        <color theme="1"/>
        <rFont val="Calibri"/>
        <family val="2"/>
        <charset val="238"/>
        <scheme val="minor"/>
      </rPr>
      <t>V min</t>
    </r>
  </si>
  <si>
    <t>Výpočet skutečné hmotnosti soupravy</t>
  </si>
  <si>
    <r>
      <t>G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 tat</t>
    </r>
  </si>
  <si>
    <t>Výpočet skutečného zatížení zadní nápravy</t>
  </si>
  <si>
    <r>
      <t>T</t>
    </r>
    <r>
      <rPr>
        <vertAlign val="subscript"/>
        <sz val="11"/>
        <color theme="1"/>
        <rFont val="Calibri"/>
        <family val="2"/>
        <charset val="238"/>
        <scheme val="minor"/>
      </rPr>
      <t>H tat</t>
    </r>
  </si>
  <si>
    <r>
      <t>T</t>
    </r>
    <r>
      <rPr>
        <vertAlign val="subscript"/>
        <sz val="11"/>
        <color theme="1"/>
        <rFont val="Calibri"/>
        <family val="2"/>
        <charset val="238"/>
        <scheme val="minor"/>
      </rPr>
      <t>V tat</t>
    </r>
  </si>
  <si>
    <t>Celková hmotnost</t>
  </si>
  <si>
    <t>Hmotnost prázdného traktoru (Minimum shipping weights (kg))</t>
  </si>
  <si>
    <t>Max. povolená hmotnost traktoru (Max. permissible weight (kg) - GVV)</t>
  </si>
  <si>
    <t>Zatížení přední nápravy</t>
  </si>
  <si>
    <t>Zatížení zadní nápravy</t>
  </si>
  <si>
    <t>GVV</t>
  </si>
  <si>
    <r>
      <t xml:space="preserve">Povolené zatížení </t>
    </r>
    <r>
      <rPr>
        <b/>
        <sz val="11"/>
        <color theme="1"/>
        <rFont val="Calibri"/>
        <family val="2"/>
        <charset val="238"/>
        <scheme val="minor"/>
      </rPr>
      <t>ZADNÍ</t>
    </r>
    <r>
      <rPr>
        <sz val="11"/>
        <color theme="1"/>
        <rFont val="Calibri"/>
        <family val="2"/>
        <charset val="238"/>
        <scheme val="minor"/>
      </rPr>
      <t xml:space="preserve"> nápravy</t>
    </r>
  </si>
  <si>
    <t>Rozvor traktoru (Tractor wheel base)</t>
  </si>
  <si>
    <t>Zatížení zadní nápravy prázdného traktoru (standardně 60% hmotnosti traktoru)</t>
  </si>
  <si>
    <t>Zatížení přední nápravy prázdného traktoru (standardně 40% hmotnosti traktoru)</t>
  </si>
  <si>
    <t>Minimální dotížení přední nápravy</t>
  </si>
  <si>
    <t>Překontrolujte také povolené zatížení zadní nápravy a pneu traktoru, ale zde nebývá problém</t>
  </si>
  <si>
    <t>Název/Parametr</t>
  </si>
  <si>
    <t>Povolené zatížení přední nápravy</t>
  </si>
  <si>
    <t>T3.50 F</t>
  </si>
  <si>
    <t>T4.80 V Plus</t>
  </si>
  <si>
    <t>T4.80 F Plus</t>
  </si>
  <si>
    <t>T4.90 V Plus</t>
  </si>
  <si>
    <t>T4.90 V Elite</t>
  </si>
  <si>
    <t>T4.90 F Plus</t>
  </si>
  <si>
    <t>T4.90 F Elite</t>
  </si>
  <si>
    <t>T4.100 V Plus</t>
  </si>
  <si>
    <t>T4.100 F Plus</t>
  </si>
  <si>
    <t>T4.100 V Elite</t>
  </si>
  <si>
    <t>T4.100 F Elite</t>
  </si>
  <si>
    <t>T4.110 V Plus</t>
  </si>
  <si>
    <t>T4.110 V Elite</t>
  </si>
  <si>
    <t>T4.110 F Plus</t>
  </si>
  <si>
    <t>T4.110 F Elite</t>
  </si>
  <si>
    <t>T4.80 LP</t>
  </si>
  <si>
    <t>T4.90 LP</t>
  </si>
  <si>
    <t>T4.100 LP</t>
  </si>
  <si>
    <t>T4.110 LP</t>
  </si>
  <si>
    <t>T4.55 S Base</t>
  </si>
  <si>
    <t>T4.55 S Elite</t>
  </si>
  <si>
    <t>T4.65 S Base</t>
  </si>
  <si>
    <t>T4.65 S Elite</t>
  </si>
  <si>
    <t>T4.75 S Base</t>
  </si>
  <si>
    <t>T4.75 S Elite</t>
  </si>
  <si>
    <t>T4.55 Delta</t>
  </si>
  <si>
    <t>T4.55 Elite</t>
  </si>
  <si>
    <t>T4.65 Delta</t>
  </si>
  <si>
    <t>T4.65 Elite</t>
  </si>
  <si>
    <t>T4.75 Delta</t>
  </si>
  <si>
    <t>T4.75 Elite</t>
  </si>
  <si>
    <t>TD5.85 Plus</t>
  </si>
  <si>
    <t>TD5.95 Plus</t>
  </si>
  <si>
    <t>TD5.105 Plus</t>
  </si>
  <si>
    <t>TD5.115 Plus</t>
  </si>
  <si>
    <t>T5.75 Utility Delta</t>
  </si>
  <si>
    <t>T5.75 Utility Plus</t>
  </si>
  <si>
    <t>T5.75 Utility Elite</t>
  </si>
  <si>
    <t>T5.85 Utility Elite</t>
  </si>
  <si>
    <t>T5.95 Utility Elite</t>
  </si>
  <si>
    <t>T5.105 Utility Elite</t>
  </si>
  <si>
    <t>T5.115 Utility Elite</t>
  </si>
  <si>
    <t>T5.100 EC Delta</t>
  </si>
  <si>
    <t>T5.100 EC Plus</t>
  </si>
  <si>
    <t>T5.100 EC Elite</t>
  </si>
  <si>
    <t>T5.110 EC Delta</t>
  </si>
  <si>
    <t>T5.110 EC Plus</t>
  </si>
  <si>
    <t>T5.110 EC Elite</t>
  </si>
  <si>
    <t>T5.120 EC Delta</t>
  </si>
  <si>
    <t>T5.120 EC Elite</t>
  </si>
  <si>
    <t>T5.110 DC Plus</t>
  </si>
  <si>
    <t>T5.110 AC Elite</t>
  </si>
  <si>
    <t>T5.120 DC Plus HD</t>
  </si>
  <si>
    <t>T5.120 AC Elite</t>
  </si>
  <si>
    <t>T5.130 DC Elite</t>
  </si>
  <si>
    <t>T5.130 AC Elite</t>
  </si>
  <si>
    <t>T5.140 DC Elite</t>
  </si>
  <si>
    <t>T5.140 AC Elite</t>
  </si>
  <si>
    <t>T6.180 EC Plus</t>
  </si>
  <si>
    <t>T6.180 DCT Plus HD</t>
  </si>
  <si>
    <t>T7.165 S</t>
  </si>
  <si>
    <t>T7.190 SW</t>
  </si>
  <si>
    <t>T7.190 AC</t>
  </si>
  <si>
    <t>T7.210 SW</t>
  </si>
  <si>
    <t>T7.210 AC</t>
  </si>
  <si>
    <t>T7.225 AC</t>
  </si>
  <si>
    <t>T7.195 S</t>
  </si>
  <si>
    <t>T7.215 S</t>
  </si>
  <si>
    <t>T7.230 SW</t>
  </si>
  <si>
    <t>T7.230 AC</t>
  </si>
  <si>
    <t>T7.245 SW</t>
  </si>
  <si>
    <t>T7.245 AC</t>
  </si>
  <si>
    <t>T7.260 MR</t>
  </si>
  <si>
    <t>T7.260 SW</t>
  </si>
  <si>
    <t>T7.260 AC</t>
  </si>
  <si>
    <t>T7.270 AC</t>
  </si>
  <si>
    <t>T7.275 HD</t>
  </si>
  <si>
    <t>T7.290 HD</t>
  </si>
  <si>
    <t>T7.315 HD</t>
  </si>
  <si>
    <t>T8.350 UC Plus</t>
  </si>
  <si>
    <t>T8.350 AC Elite</t>
  </si>
  <si>
    <t>T8.380 UC Plus</t>
  </si>
  <si>
    <t>T8.380 AC Elite</t>
  </si>
  <si>
    <t>T8.410 AC Elite</t>
  </si>
  <si>
    <t>T8.435 AC Elite</t>
  </si>
  <si>
    <t>Hmotnost paliva, obsluhy, přípravy na nakladač, závaží v kolech, předního TBZ a podobně…</t>
  </si>
  <si>
    <t>Hmotnost prázdného traktoru</t>
  </si>
  <si>
    <r>
      <t xml:space="preserve">Povolené zatížení </t>
    </r>
    <r>
      <rPr>
        <b/>
        <sz val="11"/>
        <color theme="1"/>
        <rFont val="Calibri"/>
        <family val="2"/>
        <charset val="238"/>
        <scheme val="minor"/>
      </rPr>
      <t>PŘEDNÍ</t>
    </r>
    <r>
      <rPr>
        <sz val="11"/>
        <color theme="1"/>
        <rFont val="Calibri"/>
        <family val="2"/>
        <charset val="238"/>
        <scheme val="minor"/>
      </rPr>
      <t xml:space="preserve"> nápravy (při 40 km/h)</t>
    </r>
  </si>
  <si>
    <t>Minimální hmotnost (Shipping weight)</t>
  </si>
  <si>
    <t>Povolené zatížení zadní nápravy</t>
  </si>
  <si>
    <t>Max. povolená hmotnost traktoru (GVW)</t>
  </si>
  <si>
    <t>Zvedací kapacita TBZ traktoru</t>
  </si>
  <si>
    <t>Rozvor traktoru</t>
  </si>
  <si>
    <t>Povolená hmotnost brzděného přívěsu (kg)</t>
  </si>
  <si>
    <t>Povolená hmotnost soupravy (kg)</t>
  </si>
  <si>
    <t>Boomer 35 Mech</t>
  </si>
  <si>
    <t>Boomer 45 Mech</t>
  </si>
  <si>
    <t>Boomer 55 Mech</t>
  </si>
  <si>
    <t>Boomer 35 Hydro</t>
  </si>
  <si>
    <t>Boomer 45 Hydro</t>
  </si>
  <si>
    <t>Boomer 55 Hydro</t>
  </si>
  <si>
    <t>T3.60 F</t>
  </si>
  <si>
    <t>T3.70 F</t>
  </si>
  <si>
    <t xml:space="preserve">T6.155 EC Plus </t>
  </si>
  <si>
    <t>T8.410 UC Elite</t>
  </si>
  <si>
    <t>T6.160 EC</t>
  </si>
  <si>
    <t>T6.160 DC</t>
  </si>
  <si>
    <t>Maximální hmotnost přípojného vozidla dle TP</t>
  </si>
  <si>
    <t>Maximální hmotnost soupravy dle TP</t>
  </si>
  <si>
    <t>Maximální hmotnost přípojného vozidla (2,5 násobek aktuální hmotnosti)</t>
  </si>
  <si>
    <t>T6.155 DC</t>
  </si>
  <si>
    <t>T6.180 AC Plus</t>
  </si>
  <si>
    <t>T6.180 DC Plus</t>
  </si>
  <si>
    <t>T6.180 DC Plus HD</t>
  </si>
  <si>
    <t>T6.180 EC Plus HD</t>
  </si>
  <si>
    <t>Důležité pro nesené stroje!</t>
  </si>
  <si>
    <t>Důležité pro tažené stroje / návěsy</t>
  </si>
  <si>
    <t>Vyberte traktor New Holland a doplní se vám potřebné údaje.</t>
  </si>
  <si>
    <t>Žlutě vybarvená pole vyžadují ruční zadání hodnot</t>
  </si>
  <si>
    <t>Sloupec1</t>
  </si>
  <si>
    <t>T4.80 N Plus</t>
  </si>
  <si>
    <t>T4.90 N Plus</t>
  </si>
  <si>
    <t>T4.100 N Plus</t>
  </si>
  <si>
    <t>T4.110 N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</si>
</sst>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96E1"/>
        <bgColor indexed="64"/>
      </patternFill>
    </fill>
    <fill>
      <patternFill patternType="solid">
        <fgColor rgb="FFFEDEF6"/>
        <bgColor indexed="64"/>
      </patternFill>
    </fill>
    <fill>
      <patternFill patternType="solid">
        <fgColor rgb="FFFBB7C4"/>
        <bgColor indexed="64"/>
      </patternFill>
    </fill>
    <fill>
      <patternFill patternType="solid">
        <fgColor rgb="FFFEE6E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4884C"/>
        <bgColor indexed="64"/>
      </patternFill>
    </fill>
    <fill>
      <patternFill patternType="solid">
        <fgColor rgb="FFEDDBC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8" tint="0.79998168889431442"/>
      </patternFill>
    </fill>
  </fills>
  <borders count="11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ont="1" applyFill="1" applyBorder="1"/>
    <xf numFmtId="0" fontId="0" fillId="2" borderId="2" xfId="0" applyFont="1" applyFill="1" applyBorder="1"/>
    <xf numFmtId="0" fontId="0" fillId="0" borderId="1" xfId="0" applyFont="1" applyBorder="1"/>
    <xf numFmtId="0" fontId="0" fillId="0" borderId="2" xfId="0" applyFont="1" applyBorder="1"/>
    <xf numFmtId="3" fontId="0" fillId="0" borderId="0" xfId="0" applyNumberFormat="1"/>
    <xf numFmtId="164" fontId="0" fillId="0" borderId="0" xfId="0" applyNumberFormat="1" applyProtection="1">
      <protection locked="0"/>
    </xf>
    <xf numFmtId="0" fontId="0" fillId="3" borderId="0" xfId="0" applyFill="1" applyAlignment="1">
      <alignment horizontal="center"/>
    </xf>
    <xf numFmtId="0" fontId="0" fillId="4" borderId="0" xfId="0" applyFill="1"/>
    <xf numFmtId="0" fontId="0" fillId="5" borderId="4" xfId="0" applyFill="1" applyBorder="1"/>
    <xf numFmtId="0" fontId="0" fillId="6" borderId="4" xfId="0" applyFill="1" applyBorder="1"/>
    <xf numFmtId="0" fontId="0" fillId="7" borderId="5" xfId="0" applyFill="1" applyBorder="1"/>
    <xf numFmtId="0" fontId="0" fillId="8" borderId="4" xfId="0" applyFill="1" applyBorder="1"/>
    <xf numFmtId="0" fontId="0" fillId="9" borderId="5" xfId="0" applyFill="1" applyBorder="1"/>
    <xf numFmtId="0" fontId="0" fillId="10" borderId="4" xfId="0" applyFill="1" applyBorder="1"/>
    <xf numFmtId="0" fontId="0" fillId="11" borderId="5" xfId="0" applyFill="1" applyBorder="1"/>
    <xf numFmtId="0" fontId="0" fillId="12" borderId="4" xfId="0" applyFill="1" applyBorder="1"/>
    <xf numFmtId="0" fontId="0" fillId="13" borderId="5" xfId="0" applyFill="1" applyBorder="1"/>
    <xf numFmtId="0" fontId="0" fillId="3" borderId="4" xfId="0" applyFill="1" applyBorder="1"/>
    <xf numFmtId="0" fontId="0" fillId="14" borderId="5" xfId="0" applyFill="1" applyBorder="1"/>
    <xf numFmtId="0" fontId="0" fillId="15" borderId="4" xfId="0" applyFill="1" applyBorder="1"/>
    <xf numFmtId="0" fontId="0" fillId="16" borderId="5" xfId="0" applyFill="1" applyBorder="1"/>
    <xf numFmtId="3" fontId="0" fillId="0" borderId="0" xfId="0" applyNumberFormat="1" applyProtection="1"/>
    <xf numFmtId="0" fontId="0" fillId="16" borderId="6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3" fontId="0" fillId="2" borderId="3" xfId="0" applyNumberFormat="1" applyFont="1" applyFill="1" applyBorder="1" applyProtection="1"/>
    <xf numFmtId="3" fontId="0" fillId="0" borderId="3" xfId="0" applyNumberFormat="1" applyFont="1" applyBorder="1" applyProtection="1"/>
    <xf numFmtId="0" fontId="0" fillId="17" borderId="0" xfId="0" applyFill="1"/>
    <xf numFmtId="3" fontId="0" fillId="17" borderId="0" xfId="0" applyNumberFormat="1" applyFill="1" applyProtection="1">
      <protection locked="0"/>
    </xf>
    <xf numFmtId="3" fontId="0" fillId="17" borderId="3" xfId="0" applyNumberFormat="1" applyFont="1" applyFill="1" applyBorder="1" applyProtection="1">
      <protection locked="0"/>
    </xf>
    <xf numFmtId="164" fontId="0" fillId="17" borderId="0" xfId="0" applyNumberFormat="1" applyFill="1" applyProtection="1">
      <protection locked="0"/>
    </xf>
    <xf numFmtId="0" fontId="1" fillId="0" borderId="0" xfId="0" applyFont="1"/>
    <xf numFmtId="0" fontId="0" fillId="2" borderId="2" xfId="0" applyFont="1" applyFill="1" applyBorder="1" applyAlignment="1">
      <alignment wrapText="1"/>
    </xf>
    <xf numFmtId="0" fontId="0" fillId="4" borderId="7" xfId="0" applyFill="1" applyBorder="1"/>
    <xf numFmtId="0" fontId="0" fillId="3" borderId="8" xfId="0" applyFill="1" applyBorder="1" applyAlignment="1">
      <alignment horizontal="center"/>
    </xf>
    <xf numFmtId="164" fontId="0" fillId="0" borderId="0" xfId="0" applyNumberFormat="1" applyProtection="1"/>
    <xf numFmtId="3" fontId="0" fillId="18" borderId="3" xfId="0" applyNumberFormat="1" applyFont="1" applyFill="1" applyBorder="1" applyProtection="1">
      <protection locked="0"/>
    </xf>
    <xf numFmtId="0" fontId="0" fillId="17" borderId="0" xfId="0" applyFill="1" applyAlignment="1" applyProtection="1">
      <alignment horizontal="center"/>
      <protection locked="0"/>
    </xf>
    <xf numFmtId="0" fontId="0" fillId="17" borderId="0" xfId="0" applyFill="1" applyProtection="1">
      <protection locked="0"/>
    </xf>
    <xf numFmtId="0" fontId="3" fillId="0" borderId="0" xfId="0" applyFont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</cellXfs>
  <cellStyles count="1">
    <cellStyle name="Normální" xfId="0" builtinId="0"/>
  </cellStyles>
  <dxfs count="27">
    <dxf>
      <fill>
        <patternFill patternType="solid">
          <fgColor indexed="64"/>
          <bgColor rgb="FFEDDBC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EDDBC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EDDBC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EE6ED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EDDBC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EE6ED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EDDBC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EDDBC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EDDBC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C4884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ill>
        <patternFill patternType="solid">
          <fgColor indexed="64"/>
          <bgColor rgb="FFEDDBC9"/>
        </patternFill>
      </fill>
    </dxf>
    <dxf>
      <numFmt numFmtId="3" formatCode="#,##0"/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71DFB8-1562-4CE3-A811-A34CA8B6314B}" name="Tabulka1" displayName="Tabulka1" ref="A4:D17" totalsRowShown="0">
  <autoFilter ref="A4:D17" xr:uid="{19B84260-026B-4C03-A18A-3174FB1872B5}"/>
  <tableColumns count="4">
    <tableColumn id="1" xr3:uid="{36BE4F3F-178B-4929-8FB2-B90BE02BE45A}" name="Označení"/>
    <tableColumn id="2" xr3:uid="{519609FB-EA02-4255-9DD0-957DC56B6DD1}" name="Jednotka měření"/>
    <tableColumn id="3" xr3:uid="{8403C616-B34A-4B04-BB0C-B8AA8619AF24}" name="Parametr"/>
    <tableColumn id="4" xr3:uid="{C868A0D7-1B5A-4F7B-8C98-68CC2B64E6DE}" name="Hodnota" dataDxfId="19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1DE77C-377E-4B1E-961B-0A1381542F54}" name="Tabulka15" displayName="Tabulka15" ref="A3:D16" totalsRowShown="0">
  <autoFilter ref="A3:D16" xr:uid="{19B84260-026B-4C03-A18A-3174FB1872B5}"/>
  <tableColumns count="4">
    <tableColumn id="1" xr3:uid="{BAC4DC1C-0F9E-48F2-A6B5-E5E396E0FBAE}" name="Označení"/>
    <tableColumn id="2" xr3:uid="{DBA93AA8-7A6F-44D6-97F5-3F3A4ACBA3A7}" name="Jednotka měření"/>
    <tableColumn id="3" xr3:uid="{E309C686-D61E-425B-9407-B2216DFDDDC1}" name="Parametr"/>
    <tableColumn id="4" xr3:uid="{3E9ECDC6-BBAF-4CAF-913F-D33555E13BD8}" name="Hodnota" dataDxfId="11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321FB8-E9F0-4E81-B558-11BFC7AFBEE0}" name="Tabulka2" displayName="Tabulka2" ref="A1:J108" totalsRowShown="0" dataDxfId="10">
  <autoFilter ref="A1:J108" xr:uid="{FFBCCF83-0C37-4068-B98F-B75D1795269B}"/>
  <sortState xmlns:xlrd2="http://schemas.microsoft.com/office/spreadsheetml/2017/richdata2" ref="A2:J108">
    <sortCondition ref="J1:J108"/>
  </sortState>
  <tableColumns count="10">
    <tableColumn id="1" xr3:uid="{EAC78F45-1003-4DC4-8A58-106D72C57023}" name="Název/Parametr" dataDxfId="9"/>
    <tableColumn id="2" xr3:uid="{A69E0C65-56C4-4F43-A52E-DDE559CD2557}" name="Zvedací kapacita TBZ traktoru" dataDxfId="8"/>
    <tableColumn id="3" xr3:uid="{2DC7C80B-2DA6-486F-8BDD-3E174714A2D8}" name="Rozvor traktoru" dataDxfId="7"/>
    <tableColumn id="4" xr3:uid="{C40392B0-9901-4349-9B79-6A4BB39973F3}" name="Max. povolená hmotnost traktoru (GVW)" dataDxfId="6"/>
    <tableColumn id="8" xr3:uid="{A396CA4A-0E7A-43A8-B60F-BAD89D8A76EB}" name="Povolené zatížení zadní nápravy" dataDxfId="5"/>
    <tableColumn id="5" xr3:uid="{48814232-D181-428D-9CE5-9624B68D6649}" name="Povolené zatížení přední nápravy" dataDxfId="4"/>
    <tableColumn id="6" xr3:uid="{CFE463A1-F822-4DB1-B179-C78243BD0E7B}" name="Minimální hmotnost (Shipping weight)" dataDxfId="3"/>
    <tableColumn id="9" xr3:uid="{2A73FAD8-488B-4FC2-921F-FD80671012D8}" name="Povolená hmotnost brzděného přívěsu (kg)" dataDxfId="2"/>
    <tableColumn id="10" xr3:uid="{62962AB5-FAC5-4D10-8204-6D4D85565FE8}" name="Povolená hmotnost soupravy (kg)" dataDxfId="1"/>
    <tableColumn id="7" xr3:uid="{537C4DE1-15CD-4254-A621-513C244BE325}" name="Sloupec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3F2FB-468A-4BD6-A88F-CCAAD928910A}">
  <dimension ref="A1:D46"/>
  <sheetViews>
    <sheetView tabSelected="1" zoomScale="130" zoomScaleNormal="130" workbookViewId="0">
      <selection activeCell="D2" sqref="D2"/>
    </sheetView>
  </sheetViews>
  <sheetFormatPr defaultRowHeight="14.4" x14ac:dyDescent="0.3"/>
  <cols>
    <col min="1" max="1" width="5.21875" customWidth="1"/>
    <col min="2" max="2" width="7.5546875" customWidth="1"/>
    <col min="3" max="3" width="72.21875" customWidth="1"/>
    <col min="4" max="4" width="14" customWidth="1"/>
    <col min="5" max="5" width="16.5546875" customWidth="1"/>
  </cols>
  <sheetData>
    <row r="1" spans="1:4" ht="18" x14ac:dyDescent="0.35">
      <c r="A1" s="40" t="s">
        <v>4</v>
      </c>
      <c r="B1" s="40"/>
      <c r="C1" s="40"/>
      <c r="D1" s="40"/>
    </row>
    <row r="2" spans="1:4" x14ac:dyDescent="0.3">
      <c r="C2" t="s">
        <v>164</v>
      </c>
      <c r="D2" s="39" t="s">
        <v>107</v>
      </c>
    </row>
    <row r="3" spans="1:4" x14ac:dyDescent="0.3">
      <c r="C3" s="28" t="s">
        <v>165</v>
      </c>
    </row>
    <row r="4" spans="1:4" x14ac:dyDescent="0.3">
      <c r="A4" t="s">
        <v>1</v>
      </c>
      <c r="B4" t="s">
        <v>2</v>
      </c>
      <c r="C4" t="s">
        <v>24</v>
      </c>
      <c r="D4" t="s">
        <v>25</v>
      </c>
    </row>
    <row r="5" spans="1:4" x14ac:dyDescent="0.3">
      <c r="C5" t="s">
        <v>34</v>
      </c>
      <c r="D5" s="5">
        <f>VLOOKUP(D2,Tabulka2[],6,FALSE)</f>
        <v>4900</v>
      </c>
    </row>
    <row r="6" spans="1:4" ht="27" customHeight="1" x14ac:dyDescent="0.3">
      <c r="C6" s="24" t="s">
        <v>132</v>
      </c>
      <c r="D6" s="29"/>
    </row>
    <row r="7" spans="1:4" ht="15.6" x14ac:dyDescent="0.35">
      <c r="A7" t="s">
        <v>3</v>
      </c>
      <c r="B7" t="s">
        <v>5</v>
      </c>
      <c r="C7" t="s">
        <v>133</v>
      </c>
      <c r="D7" s="22">
        <f>D5+D6</f>
        <v>4900</v>
      </c>
    </row>
    <row r="8" spans="1:4" x14ac:dyDescent="0.3">
      <c r="A8" t="s">
        <v>6</v>
      </c>
      <c r="B8" t="s">
        <v>5</v>
      </c>
      <c r="C8" t="s">
        <v>42</v>
      </c>
      <c r="D8" s="5">
        <f>D7*0.4</f>
        <v>1960</v>
      </c>
    </row>
    <row r="9" spans="1:4" ht="15.6" x14ac:dyDescent="0.35">
      <c r="A9" t="s">
        <v>7</v>
      </c>
      <c r="B9" t="s">
        <v>5</v>
      </c>
      <c r="C9" t="s">
        <v>41</v>
      </c>
      <c r="D9" s="5">
        <f>D7*0.6</f>
        <v>2940</v>
      </c>
    </row>
    <row r="10" spans="1:4" ht="15.6" x14ac:dyDescent="0.35">
      <c r="A10" t="s">
        <v>8</v>
      </c>
      <c r="B10" t="s">
        <v>5</v>
      </c>
      <c r="C10" t="s">
        <v>17</v>
      </c>
      <c r="D10" s="29"/>
    </row>
    <row r="11" spans="1:4" ht="15.6" x14ac:dyDescent="0.35">
      <c r="A11" t="s">
        <v>15</v>
      </c>
      <c r="B11" t="s">
        <v>5</v>
      </c>
      <c r="C11" t="s">
        <v>18</v>
      </c>
      <c r="D11" s="29"/>
    </row>
    <row r="12" spans="1:4" x14ac:dyDescent="0.3">
      <c r="A12" t="s">
        <v>9</v>
      </c>
      <c r="B12" t="s">
        <v>16</v>
      </c>
      <c r="C12" t="s">
        <v>19</v>
      </c>
      <c r="D12" s="31"/>
    </row>
    <row r="13" spans="1:4" ht="30" hidden="1" customHeight="1" x14ac:dyDescent="0.35">
      <c r="A13" t="s">
        <v>10</v>
      </c>
      <c r="B13" t="s">
        <v>16</v>
      </c>
      <c r="C13" s="24" t="s">
        <v>20</v>
      </c>
      <c r="D13" s="6"/>
    </row>
    <row r="14" spans="1:4" ht="29.4" hidden="1" x14ac:dyDescent="0.35">
      <c r="A14" t="s">
        <v>11</v>
      </c>
      <c r="B14" t="s">
        <v>16</v>
      </c>
      <c r="C14" s="24" t="s">
        <v>21</v>
      </c>
      <c r="D14" s="6"/>
    </row>
    <row r="15" spans="1:4" x14ac:dyDescent="0.3">
      <c r="A15" t="s">
        <v>12</v>
      </c>
      <c r="B15" t="s">
        <v>16</v>
      </c>
      <c r="C15" t="s">
        <v>40</v>
      </c>
      <c r="D15" s="36">
        <f>VLOOKUP(D2,Tabulka2[],3,FALSE)/1000</f>
        <v>2.7890000000000001</v>
      </c>
    </row>
    <row r="16" spans="1:4" x14ac:dyDescent="0.3">
      <c r="A16" t="s">
        <v>13</v>
      </c>
      <c r="B16" t="s">
        <v>16</v>
      </c>
      <c r="C16" s="24" t="s">
        <v>22</v>
      </c>
      <c r="D16" s="31"/>
    </row>
    <row r="17" spans="1:4" ht="28.8" x14ac:dyDescent="0.3">
      <c r="A17" t="s">
        <v>14</v>
      </c>
      <c r="B17" t="s">
        <v>16</v>
      </c>
      <c r="C17" s="24" t="s">
        <v>23</v>
      </c>
      <c r="D17" s="31"/>
    </row>
    <row r="18" spans="1:4" x14ac:dyDescent="0.3">
      <c r="D18" s="5"/>
    </row>
    <row r="19" spans="1:4" x14ac:dyDescent="0.3">
      <c r="A19" s="1" t="s">
        <v>38</v>
      </c>
      <c r="B19" s="2" t="s">
        <v>5</v>
      </c>
      <c r="C19" s="2" t="s">
        <v>35</v>
      </c>
      <c r="D19" s="26">
        <f>VLOOKUP(D2,Tabulka2[],4,FALSE)</f>
        <v>11500</v>
      </c>
    </row>
    <row r="20" spans="1:4" x14ac:dyDescent="0.3">
      <c r="A20" s="3"/>
      <c r="B20" s="4" t="s">
        <v>5</v>
      </c>
      <c r="C20" s="4" t="s">
        <v>134</v>
      </c>
      <c r="D20" s="27">
        <f>VLOOKUP(D2,Tabulka2[],6,FALSE)</f>
        <v>4900</v>
      </c>
    </row>
    <row r="21" spans="1:4" x14ac:dyDescent="0.3">
      <c r="A21" s="1"/>
      <c r="B21" s="2" t="s">
        <v>5</v>
      </c>
      <c r="C21" s="2" t="s">
        <v>39</v>
      </c>
      <c r="D21" s="26">
        <f>VLOOKUP(D2,Tabulka2[],5,FALSE)</f>
        <v>7300</v>
      </c>
    </row>
    <row r="22" spans="1:4" x14ac:dyDescent="0.3">
      <c r="D22" s="22"/>
    </row>
    <row r="23" spans="1:4" ht="29.4" x14ac:dyDescent="0.35">
      <c r="A23" s="1" t="s">
        <v>27</v>
      </c>
      <c r="B23" s="1" t="s">
        <v>5</v>
      </c>
      <c r="C23" s="33" t="s">
        <v>0</v>
      </c>
      <c r="D23" s="26">
        <f>((D10*(D12+D15))-(D8*D15)+(0.2*D7*D15))/(D12+D15)</f>
        <v>-980</v>
      </c>
    </row>
    <row r="24" spans="1:4" x14ac:dyDescent="0.3">
      <c r="D24" s="22"/>
    </row>
    <row r="25" spans="1:4" ht="15.6" x14ac:dyDescent="0.35">
      <c r="A25" s="1" t="s">
        <v>32</v>
      </c>
      <c r="B25" s="1" t="s">
        <v>5</v>
      </c>
      <c r="C25" s="1" t="s">
        <v>26</v>
      </c>
      <c r="D25" s="26">
        <f>((D11*(D12+D15))+(D8*D15)-(D10*(D16+D17)))/D15</f>
        <v>1960</v>
      </c>
    </row>
    <row r="26" spans="1:4" x14ac:dyDescent="0.3">
      <c r="D26" s="22"/>
    </row>
    <row r="27" spans="1:4" ht="15.6" x14ac:dyDescent="0.35">
      <c r="A27" s="1" t="s">
        <v>29</v>
      </c>
      <c r="B27" s="1" t="s">
        <v>5</v>
      </c>
      <c r="C27" s="1" t="s">
        <v>28</v>
      </c>
      <c r="D27" s="26">
        <f>D11+D7+D10</f>
        <v>4900</v>
      </c>
    </row>
    <row r="28" spans="1:4" x14ac:dyDescent="0.3">
      <c r="D28" s="22"/>
    </row>
    <row r="29" spans="1:4" ht="15.6" x14ac:dyDescent="0.35">
      <c r="A29" s="1" t="s">
        <v>31</v>
      </c>
      <c r="B29" s="1" t="s">
        <v>5</v>
      </c>
      <c r="C29" s="1" t="s">
        <v>30</v>
      </c>
      <c r="D29" s="26">
        <f>D27-D25</f>
        <v>2940</v>
      </c>
    </row>
    <row r="31" spans="1:4" ht="15" thickBot="1" x14ac:dyDescent="0.35">
      <c r="C31" s="32" t="s">
        <v>162</v>
      </c>
    </row>
    <row r="32" spans="1:4" x14ac:dyDescent="0.3">
      <c r="C32" s="34" t="s">
        <v>43</v>
      </c>
      <c r="D32" s="35" t="str">
        <f>IF(D23&gt;=D11,"PROBLÉM","OK")</f>
        <v>OK</v>
      </c>
    </row>
    <row r="33" spans="3:4" ht="15" thickBot="1" x14ac:dyDescent="0.35">
      <c r="C33" s="41" t="str">
        <f>IF(D23&gt;=D11,"Přidejte na traktor přední závaží","OK")</f>
        <v>OK</v>
      </c>
      <c r="D33" s="42"/>
    </row>
    <row r="35" spans="3:4" x14ac:dyDescent="0.3">
      <c r="C35" s="8" t="s">
        <v>33</v>
      </c>
      <c r="D35" s="7" t="str">
        <f>IF(D27&gt;D19,"PROBLÉM","OK")</f>
        <v>OK</v>
      </c>
    </row>
    <row r="36" spans="3:4" x14ac:dyDescent="0.3">
      <c r="C36" s="8" t="s">
        <v>36</v>
      </c>
      <c r="D36" s="7" t="str">
        <f>IF(D25&gt;=D20,"PROBLÉM","OK")</f>
        <v>OK</v>
      </c>
    </row>
    <row r="37" spans="3:4" x14ac:dyDescent="0.3">
      <c r="C37" s="8" t="s">
        <v>37</v>
      </c>
      <c r="D37" s="7" t="str">
        <f>IF(D29&gt;=D21,"PROBLÉM","OK")</f>
        <v>OK</v>
      </c>
    </row>
    <row r="40" spans="3:4" ht="15" thickBot="1" x14ac:dyDescent="0.35">
      <c r="C40" s="32" t="s">
        <v>163</v>
      </c>
    </row>
    <row r="41" spans="3:4" x14ac:dyDescent="0.3">
      <c r="C41" s="34" t="s">
        <v>156</v>
      </c>
      <c r="D41" s="35">
        <f>2.5*D27</f>
        <v>12250</v>
      </c>
    </row>
    <row r="42" spans="3:4" ht="15" thickBot="1" x14ac:dyDescent="0.35">
      <c r="C42" s="41" t="str">
        <f>IF(D41&lt;D44,"Dotížením traktoru zvýšíte přepravní kapacitu","OK")</f>
        <v>Dotížením traktoru zvýšíte přepravní kapacitu</v>
      </c>
      <c r="D42" s="42"/>
    </row>
    <row r="44" spans="3:4" x14ac:dyDescent="0.3">
      <c r="C44" s="8" t="s">
        <v>154</v>
      </c>
      <c r="D44" s="7">
        <f>VLOOKUP(D2,Tabulka2[],8,FALSE)</f>
        <v>26250</v>
      </c>
    </row>
    <row r="45" spans="3:4" x14ac:dyDescent="0.3">
      <c r="C45" s="8" t="s">
        <v>155</v>
      </c>
      <c r="D45" s="7">
        <f>VLOOKUP(D2,Tabulka2[],9,FALSE)</f>
        <v>36750</v>
      </c>
    </row>
    <row r="46" spans="3:4" x14ac:dyDescent="0.3">
      <c r="C46" t="s">
        <v>44</v>
      </c>
    </row>
  </sheetData>
  <sheetProtection algorithmName="SHA-512" hashValue="jmVRjVOqawW/5eeKrRTykbNneZnmMnYsACKcJOsFl2PJ0EIvWFUBg8GKy0vl/5S6LTNJgHV9UuLpMFJRnud9Mg==" saltValue="wVZ9Ey/lO6SNlS+qYR9MdQ==" spinCount="100000" sheet="1" objects="1" scenarios="1" selectLockedCells="1"/>
  <mergeCells count="3">
    <mergeCell ref="A1:D1"/>
    <mergeCell ref="C33:D33"/>
    <mergeCell ref="C42:D42"/>
  </mergeCells>
  <conditionalFormatting sqref="D35:D37 D45 D41">
    <cfRule type="containsText" dxfId="26" priority="9" operator="containsText" text="PROBLÉM">
      <formula>NOT(ISERROR(SEARCH("PROBLÉM",D35)))</formula>
    </cfRule>
  </conditionalFormatting>
  <conditionalFormatting sqref="D32">
    <cfRule type="containsText" dxfId="25" priority="8" operator="containsText" text="PROBLÉM">
      <formula>NOT(ISERROR(SEARCH("PROBLÉM",D32)))</formula>
    </cfRule>
  </conditionalFormatting>
  <conditionalFormatting sqref="D41">
    <cfRule type="cellIs" dxfId="24" priority="3" operator="greaterThan">
      <formula>$D$44</formula>
    </cfRule>
    <cfRule type="containsText" dxfId="23" priority="6" operator="containsText" text="PROBLÉM">
      <formula>NOT(ISERROR(SEARCH("PROBLÉM",D41)))</formula>
    </cfRule>
  </conditionalFormatting>
  <conditionalFormatting sqref="D44">
    <cfRule type="containsText" dxfId="22" priority="4" operator="containsText" text="PROBLÉM">
      <formula>NOT(ISERROR(SEARCH("PROBLÉM",D44)))</formula>
    </cfRule>
  </conditionalFormatting>
  <conditionalFormatting sqref="C33">
    <cfRule type="containsText" dxfId="21" priority="2" operator="containsText" text="OK">
      <formula>NOT(ISERROR(SEARCH("OK",C33)))</formula>
    </cfRule>
  </conditionalFormatting>
  <conditionalFormatting sqref="C42">
    <cfRule type="containsText" dxfId="20" priority="1" operator="containsText" text="OK">
      <formula>NOT(ISERROR(SEARCH("OK",C42)))</formula>
    </cfRule>
  </conditionalFormatting>
  <pageMargins left="0.25" right="0.25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1120" yWindow="241" count="2">
        <x14:dataValidation type="list" allowBlank="1" showInputMessage="1" showErrorMessage="1" promptTitle="Výběr stroje" prompt="Po vybrání některého z modelů traktorů New Holland se doplní většina údajů. Pokud pole necháte prázdné, bude třeba údaje zadat ručně." xr:uid="{90BB7A0C-AFAB-448D-9092-5D83A171744A}">
          <x14:formula1>
            <xm:f>Data!$A$2:$A$108</xm:f>
          </x14:formula1>
          <xm:sqref>D3</xm:sqref>
        </x14:dataValidation>
        <x14:dataValidation type="list" allowBlank="1" showInputMessage="1" showErrorMessage="1" promptTitle="Výběr stroje" prompt="Po vybrání některého z modelů traktorů New Holland se doplní většina údajů. Pokud raději chcete zadat data ručně, přejděte do listu &quot;Výpočty_ostatní značky&quot;." xr:uid="{E2AADBAC-3393-4109-9F41-471B8EBE3529}">
          <x14:formula1>
            <xm:f>Data!$A$2:$A$108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A7B41-1D13-4716-B2CD-20658AC1EA0F}">
  <dimension ref="A1:D45"/>
  <sheetViews>
    <sheetView zoomScale="130" zoomScaleNormal="130" workbookViewId="0">
      <selection activeCell="D14" sqref="D14"/>
    </sheetView>
  </sheetViews>
  <sheetFormatPr defaultRowHeight="14.4" x14ac:dyDescent="0.3"/>
  <cols>
    <col min="1" max="1" width="5.21875" customWidth="1"/>
    <col min="2" max="2" width="7.5546875" customWidth="1"/>
    <col min="3" max="3" width="72.21875" customWidth="1"/>
    <col min="4" max="4" width="14" customWidth="1"/>
    <col min="5" max="5" width="16.5546875" customWidth="1"/>
  </cols>
  <sheetData>
    <row r="1" spans="1:4" ht="18" x14ac:dyDescent="0.35">
      <c r="A1" s="40" t="s">
        <v>4</v>
      </c>
      <c r="B1" s="40"/>
      <c r="C1" s="40"/>
      <c r="D1" s="40"/>
    </row>
    <row r="2" spans="1:4" x14ac:dyDescent="0.3">
      <c r="C2" s="28" t="s">
        <v>165</v>
      </c>
    </row>
    <row r="3" spans="1:4" x14ac:dyDescent="0.3">
      <c r="A3" t="s">
        <v>1</v>
      </c>
      <c r="B3" t="s">
        <v>2</v>
      </c>
      <c r="C3" t="s">
        <v>24</v>
      </c>
      <c r="D3" t="s">
        <v>25</v>
      </c>
    </row>
    <row r="4" spans="1:4" x14ac:dyDescent="0.3">
      <c r="C4" t="s">
        <v>34</v>
      </c>
      <c r="D4" s="29"/>
    </row>
    <row r="5" spans="1:4" ht="27" customHeight="1" x14ac:dyDescent="0.3">
      <c r="C5" s="24" t="s">
        <v>132</v>
      </c>
      <c r="D5" s="29"/>
    </row>
    <row r="6" spans="1:4" ht="15.6" x14ac:dyDescent="0.35">
      <c r="A6" t="s">
        <v>3</v>
      </c>
      <c r="B6" t="s">
        <v>5</v>
      </c>
      <c r="C6" t="s">
        <v>133</v>
      </c>
      <c r="D6" s="22">
        <f>D4+D5</f>
        <v>0</v>
      </c>
    </row>
    <row r="7" spans="1:4" x14ac:dyDescent="0.3">
      <c r="A7" t="s">
        <v>6</v>
      </c>
      <c r="B7" t="s">
        <v>5</v>
      </c>
      <c r="C7" t="s">
        <v>42</v>
      </c>
      <c r="D7" s="5">
        <f>D6*0.4</f>
        <v>0</v>
      </c>
    </row>
    <row r="8" spans="1:4" ht="15.6" x14ac:dyDescent="0.35">
      <c r="A8" t="s">
        <v>7</v>
      </c>
      <c r="B8" t="s">
        <v>5</v>
      </c>
      <c r="C8" t="s">
        <v>41</v>
      </c>
      <c r="D8" s="5">
        <f>D6*0.6</f>
        <v>0</v>
      </c>
    </row>
    <row r="9" spans="1:4" ht="15.6" x14ac:dyDescent="0.35">
      <c r="A9" t="s">
        <v>8</v>
      </c>
      <c r="B9" t="s">
        <v>5</v>
      </c>
      <c r="C9" t="s">
        <v>17</v>
      </c>
      <c r="D9" s="29"/>
    </row>
    <row r="10" spans="1:4" ht="15.6" x14ac:dyDescent="0.35">
      <c r="A10" t="s">
        <v>15</v>
      </c>
      <c r="B10" t="s">
        <v>5</v>
      </c>
      <c r="C10" t="s">
        <v>18</v>
      </c>
      <c r="D10" s="29"/>
    </row>
    <row r="11" spans="1:4" x14ac:dyDescent="0.3">
      <c r="A11" t="s">
        <v>9</v>
      </c>
      <c r="B11" t="s">
        <v>16</v>
      </c>
      <c r="C11" t="s">
        <v>19</v>
      </c>
      <c r="D11" s="31"/>
    </row>
    <row r="12" spans="1:4" ht="30" hidden="1" customHeight="1" x14ac:dyDescent="0.35">
      <c r="A12" t="s">
        <v>10</v>
      </c>
      <c r="B12" t="s">
        <v>16</v>
      </c>
      <c r="C12" s="24" t="s">
        <v>20</v>
      </c>
      <c r="D12" s="6"/>
    </row>
    <row r="13" spans="1:4" ht="29.4" hidden="1" x14ac:dyDescent="0.35">
      <c r="A13" t="s">
        <v>11</v>
      </c>
      <c r="B13" t="s">
        <v>16</v>
      </c>
      <c r="C13" s="24" t="s">
        <v>21</v>
      </c>
      <c r="D13" s="6"/>
    </row>
    <row r="14" spans="1:4" x14ac:dyDescent="0.3">
      <c r="A14" t="s">
        <v>12</v>
      </c>
      <c r="B14" t="s">
        <v>16</v>
      </c>
      <c r="C14" t="s">
        <v>40</v>
      </c>
      <c r="D14" s="31"/>
    </row>
    <row r="15" spans="1:4" x14ac:dyDescent="0.3">
      <c r="A15" t="s">
        <v>13</v>
      </c>
      <c r="B15" t="s">
        <v>16</v>
      </c>
      <c r="C15" s="24" t="s">
        <v>22</v>
      </c>
      <c r="D15" s="31"/>
    </row>
    <row r="16" spans="1:4" ht="28.8" x14ac:dyDescent="0.3">
      <c r="A16" t="s">
        <v>14</v>
      </c>
      <c r="B16" t="s">
        <v>16</v>
      </c>
      <c r="C16" s="24" t="s">
        <v>23</v>
      </c>
      <c r="D16" s="31"/>
    </row>
    <row r="17" spans="1:4" x14ac:dyDescent="0.3">
      <c r="D17" s="5"/>
    </row>
    <row r="18" spans="1:4" x14ac:dyDescent="0.3">
      <c r="A18" s="1" t="s">
        <v>38</v>
      </c>
      <c r="B18" s="2" t="s">
        <v>5</v>
      </c>
      <c r="C18" s="2" t="s">
        <v>35</v>
      </c>
      <c r="D18" s="37"/>
    </row>
    <row r="19" spans="1:4" x14ac:dyDescent="0.3">
      <c r="A19" s="3"/>
      <c r="B19" s="4" t="s">
        <v>5</v>
      </c>
      <c r="C19" s="4" t="s">
        <v>134</v>
      </c>
      <c r="D19" s="30"/>
    </row>
    <row r="20" spans="1:4" x14ac:dyDescent="0.3">
      <c r="A20" s="1"/>
      <c r="B20" s="2" t="s">
        <v>5</v>
      </c>
      <c r="C20" s="2" t="s">
        <v>39</v>
      </c>
      <c r="D20" s="37"/>
    </row>
    <row r="21" spans="1:4" x14ac:dyDescent="0.3">
      <c r="D21" s="5"/>
    </row>
    <row r="22" spans="1:4" ht="29.4" x14ac:dyDescent="0.35">
      <c r="A22" s="1" t="s">
        <v>27</v>
      </c>
      <c r="B22" s="1" t="s">
        <v>5</v>
      </c>
      <c r="C22" s="33" t="s">
        <v>0</v>
      </c>
      <c r="D22" s="26" t="str">
        <f>IF((D11+D14)&lt;=0,"Nelze",((D9*(D11+D14))-(D7*D14)+(0.2*D6*D14))/(D11+D14))</f>
        <v>Nelze</v>
      </c>
    </row>
    <row r="23" spans="1:4" x14ac:dyDescent="0.3">
      <c r="D23" s="22"/>
    </row>
    <row r="24" spans="1:4" ht="15.6" x14ac:dyDescent="0.35">
      <c r="A24" s="1" t="s">
        <v>32</v>
      </c>
      <c r="B24" s="1" t="s">
        <v>5</v>
      </c>
      <c r="C24" s="1" t="s">
        <v>26</v>
      </c>
      <c r="D24" s="26" t="str">
        <f>IF(D14&lt;=0,"Nelze",((D10*(D11+D14))+(D7*D14)-(D9*(D15+D16)))/D14)</f>
        <v>Nelze</v>
      </c>
    </row>
    <row r="25" spans="1:4" x14ac:dyDescent="0.3">
      <c r="D25" s="22"/>
    </row>
    <row r="26" spans="1:4" ht="15.6" x14ac:dyDescent="0.35">
      <c r="A26" s="1" t="s">
        <v>29</v>
      </c>
      <c r="B26" s="1" t="s">
        <v>5</v>
      </c>
      <c r="C26" s="1" t="s">
        <v>28</v>
      </c>
      <c r="D26" s="26">
        <f>D10+D6+D9</f>
        <v>0</v>
      </c>
    </row>
    <row r="27" spans="1:4" x14ac:dyDescent="0.3">
      <c r="D27" s="22"/>
    </row>
    <row r="28" spans="1:4" ht="15.6" x14ac:dyDescent="0.35">
      <c r="A28" s="1" t="s">
        <v>31</v>
      </c>
      <c r="B28" s="1" t="s">
        <v>5</v>
      </c>
      <c r="C28" s="1" t="s">
        <v>30</v>
      </c>
      <c r="D28" s="26" t="e">
        <f>D26-D24</f>
        <v>#VALUE!</v>
      </c>
    </row>
    <row r="30" spans="1:4" ht="15" thickBot="1" x14ac:dyDescent="0.35">
      <c r="C30" s="32" t="s">
        <v>162</v>
      </c>
    </row>
    <row r="31" spans="1:4" x14ac:dyDescent="0.3">
      <c r="C31" s="34" t="s">
        <v>43</v>
      </c>
      <c r="D31" s="35" t="str">
        <f>IF(D22&gt;=D10,"PROBLÉM","OK")</f>
        <v>PROBLÉM</v>
      </c>
    </row>
    <row r="32" spans="1:4" ht="15" thickBot="1" x14ac:dyDescent="0.35">
      <c r="C32" s="41" t="str">
        <f>IF(D22&gt;=D10,"Přidejte na traktor přední závaží","OK")</f>
        <v>Přidejte na traktor přední závaží</v>
      </c>
      <c r="D32" s="42"/>
    </row>
    <row r="34" spans="3:4" x14ac:dyDescent="0.3">
      <c r="C34" s="8" t="s">
        <v>33</v>
      </c>
      <c r="D34" s="7" t="str">
        <f>IF(D26&gt;D18,"PROBLÉM","OK")</f>
        <v>OK</v>
      </c>
    </row>
    <row r="35" spans="3:4" x14ac:dyDescent="0.3">
      <c r="C35" s="8" t="s">
        <v>36</v>
      </c>
      <c r="D35" s="7" t="str">
        <f>IF(D24&gt;=D19,"PROBLÉM","OK")</f>
        <v>PROBLÉM</v>
      </c>
    </row>
    <row r="36" spans="3:4" x14ac:dyDescent="0.3">
      <c r="C36" s="8" t="s">
        <v>37</v>
      </c>
      <c r="D36" s="7" t="e">
        <f>IF(D28&gt;=D20,"PROBLÉM","OK")</f>
        <v>#VALUE!</v>
      </c>
    </row>
    <row r="39" spans="3:4" ht="15" thickBot="1" x14ac:dyDescent="0.35">
      <c r="C39" s="32" t="s">
        <v>163</v>
      </c>
    </row>
    <row r="40" spans="3:4" x14ac:dyDescent="0.3">
      <c r="C40" s="34" t="s">
        <v>156</v>
      </c>
      <c r="D40" s="35">
        <f>2.5*D26</f>
        <v>0</v>
      </c>
    </row>
    <row r="41" spans="3:4" ht="15" thickBot="1" x14ac:dyDescent="0.35">
      <c r="C41" s="41" t="str">
        <f>IF(D40&lt;D43,"Dotížením traktoru zvýšíte přepravní kapacitu","OK")</f>
        <v>OK</v>
      </c>
      <c r="D41" s="42"/>
    </row>
    <row r="43" spans="3:4" x14ac:dyDescent="0.3">
      <c r="C43" s="8" t="s">
        <v>154</v>
      </c>
      <c r="D43" s="38"/>
    </row>
    <row r="44" spans="3:4" x14ac:dyDescent="0.3">
      <c r="C44" s="8" t="s">
        <v>155</v>
      </c>
      <c r="D44" s="38"/>
    </row>
    <row r="45" spans="3:4" x14ac:dyDescent="0.3">
      <c r="C45" t="s">
        <v>44</v>
      </c>
    </row>
  </sheetData>
  <sheetProtection algorithmName="SHA-512" hashValue="wgE5ZYnHh2SAxGPcKh704B1xf6SNBmfVUv1famQ+P6nyDbUMwEExBChaGkCrpWwL16vTUp+3vs8oy1WeWzhapg==" saltValue="ZujiK846dv55mPIeRPWp3g==" spinCount="100000" sheet="1" objects="1" scenarios="1" selectLockedCells="1"/>
  <mergeCells count="3">
    <mergeCell ref="A1:D1"/>
    <mergeCell ref="C32:D32"/>
    <mergeCell ref="C41:D41"/>
  </mergeCells>
  <conditionalFormatting sqref="D34:D36 D44 D40">
    <cfRule type="containsText" dxfId="18" priority="7" operator="containsText" text="PROBLÉM">
      <formula>NOT(ISERROR(SEARCH("PROBLÉM",D34)))</formula>
    </cfRule>
  </conditionalFormatting>
  <conditionalFormatting sqref="D31">
    <cfRule type="containsText" dxfId="17" priority="6" operator="containsText" text="PROBLÉM">
      <formula>NOT(ISERROR(SEARCH("PROBLÉM",D31)))</formula>
    </cfRule>
  </conditionalFormatting>
  <conditionalFormatting sqref="D40">
    <cfRule type="cellIs" dxfId="16" priority="3" operator="greaterThan">
      <formula>$D$43</formula>
    </cfRule>
    <cfRule type="containsText" dxfId="15" priority="5" operator="containsText" text="PROBLÉM">
      <formula>NOT(ISERROR(SEARCH("PROBLÉM",D40)))</formula>
    </cfRule>
  </conditionalFormatting>
  <conditionalFormatting sqref="D43">
    <cfRule type="containsText" dxfId="14" priority="4" operator="containsText" text="PROBLÉM">
      <formula>NOT(ISERROR(SEARCH("PROBLÉM",D43)))</formula>
    </cfRule>
  </conditionalFormatting>
  <conditionalFormatting sqref="C32">
    <cfRule type="containsText" dxfId="13" priority="2" operator="containsText" text="OK">
      <formula>NOT(ISERROR(SEARCH("OK",C32)))</formula>
    </cfRule>
  </conditionalFormatting>
  <conditionalFormatting sqref="C41">
    <cfRule type="containsText" dxfId="12" priority="1" operator="containsText" text="OK">
      <formula>NOT(ISERROR(SEARCH("OK",C41)))</formula>
    </cfRule>
  </conditionalFormatting>
  <pageMargins left="0.25" right="0.25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Výběr stroje" prompt="Po vybrání některého z modelů traktorů New Holland se doplní většina údajů. Pokud pole necháte prázdné, bude třeba údaje zadat ručně." xr:uid="{5D76CBBB-937B-4D5E-AAD6-4F109AFC999A}">
          <x14:formula1>
            <xm:f>Data!$A$2:$A$108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1E44C-8DBC-4813-AE65-0A1F3A7B91FF}">
  <dimension ref="A1:J108"/>
  <sheetViews>
    <sheetView zoomScaleNormal="100" workbookViewId="0">
      <pane ySplit="1" topLeftCell="A2" activePane="bottomLeft" state="frozen"/>
      <selection pane="bottomLeft" activeCell="H13" sqref="H13"/>
    </sheetView>
  </sheetViews>
  <sheetFormatPr defaultRowHeight="14.4" x14ac:dyDescent="0.3"/>
  <cols>
    <col min="1" max="1" width="21.33203125" customWidth="1"/>
    <col min="2" max="2" width="15.5546875" customWidth="1"/>
    <col min="3" max="3" width="10.33203125" customWidth="1"/>
    <col min="4" max="4" width="22.77734375" bestFit="1" customWidth="1"/>
    <col min="5" max="5" width="13" customWidth="1"/>
    <col min="6" max="9" width="19.77734375" customWidth="1"/>
  </cols>
  <sheetData>
    <row r="1" spans="1:10" ht="39.6" customHeight="1" x14ac:dyDescent="0.3">
      <c r="A1" s="24" t="s">
        <v>45</v>
      </c>
      <c r="B1" s="24" t="s">
        <v>138</v>
      </c>
      <c r="C1" s="24" t="s">
        <v>139</v>
      </c>
      <c r="D1" s="24" t="s">
        <v>137</v>
      </c>
      <c r="E1" s="25" t="s">
        <v>136</v>
      </c>
      <c r="F1" s="25" t="s">
        <v>46</v>
      </c>
      <c r="G1" s="25" t="s">
        <v>135</v>
      </c>
      <c r="H1" s="25" t="s">
        <v>140</v>
      </c>
      <c r="I1" s="25" t="s">
        <v>141</v>
      </c>
      <c r="J1" t="s">
        <v>166</v>
      </c>
    </row>
    <row r="2" spans="1:10" ht="15" thickBot="1" x14ac:dyDescent="0.35">
      <c r="A2" s="9" t="s">
        <v>142</v>
      </c>
      <c r="B2" s="21">
        <v>820</v>
      </c>
      <c r="C2" s="21">
        <v>1754</v>
      </c>
      <c r="D2" s="21">
        <v>2550</v>
      </c>
      <c r="E2" s="15">
        <v>1755</v>
      </c>
      <c r="F2" s="21">
        <v>1163</v>
      </c>
      <c r="G2" s="15">
        <v>1660</v>
      </c>
      <c r="H2" s="23">
        <v>1400</v>
      </c>
      <c r="I2" s="23">
        <v>4550</v>
      </c>
      <c r="J2" s="23">
        <v>1</v>
      </c>
    </row>
    <row r="3" spans="1:10" ht="15" thickBot="1" x14ac:dyDescent="0.35">
      <c r="A3" s="9" t="s">
        <v>143</v>
      </c>
      <c r="B3" s="21">
        <v>1250</v>
      </c>
      <c r="C3" s="21">
        <v>1858</v>
      </c>
      <c r="D3" s="21">
        <v>3008</v>
      </c>
      <c r="E3" s="15">
        <v>2105</v>
      </c>
      <c r="F3" s="21">
        <v>1320</v>
      </c>
      <c r="G3" s="15">
        <v>1950</v>
      </c>
      <c r="H3" s="21">
        <v>1800</v>
      </c>
      <c r="I3" s="23">
        <v>4508</v>
      </c>
      <c r="J3" s="21">
        <v>2</v>
      </c>
    </row>
    <row r="4" spans="1:10" ht="15" thickBot="1" x14ac:dyDescent="0.35">
      <c r="A4" s="9" t="s">
        <v>144</v>
      </c>
      <c r="B4" s="21">
        <v>1250</v>
      </c>
      <c r="C4" s="21">
        <v>1858</v>
      </c>
      <c r="D4" s="21">
        <v>3008</v>
      </c>
      <c r="E4" s="15">
        <v>2105</v>
      </c>
      <c r="F4" s="21">
        <v>1320</v>
      </c>
      <c r="G4" s="15">
        <v>1950</v>
      </c>
      <c r="H4" s="21">
        <v>1800</v>
      </c>
      <c r="I4" s="23">
        <v>4508</v>
      </c>
      <c r="J4" s="23">
        <v>3</v>
      </c>
    </row>
    <row r="5" spans="1:10" ht="15" thickBot="1" x14ac:dyDescent="0.35">
      <c r="A5" s="9" t="s">
        <v>145</v>
      </c>
      <c r="B5" s="21">
        <v>820</v>
      </c>
      <c r="C5" s="21">
        <v>1754</v>
      </c>
      <c r="D5" s="21">
        <v>2550</v>
      </c>
      <c r="E5" s="15">
        <v>1755</v>
      </c>
      <c r="F5" s="21">
        <v>1163</v>
      </c>
      <c r="G5" s="15">
        <v>1660</v>
      </c>
      <c r="H5" s="21">
        <v>1400</v>
      </c>
      <c r="I5" s="23">
        <v>4550</v>
      </c>
      <c r="J5" s="21">
        <v>4</v>
      </c>
    </row>
    <row r="6" spans="1:10" ht="15" thickBot="1" x14ac:dyDescent="0.35">
      <c r="A6" s="9" t="s">
        <v>146</v>
      </c>
      <c r="B6" s="21">
        <v>1250</v>
      </c>
      <c r="C6" s="21">
        <v>1858</v>
      </c>
      <c r="D6" s="21">
        <v>3008</v>
      </c>
      <c r="E6" s="15">
        <v>2105</v>
      </c>
      <c r="F6" s="21">
        <v>1320</v>
      </c>
      <c r="G6" s="15">
        <v>1950</v>
      </c>
      <c r="H6" s="21">
        <v>1800</v>
      </c>
      <c r="I6" s="23">
        <v>4508</v>
      </c>
      <c r="J6" s="23">
        <v>5</v>
      </c>
    </row>
    <row r="7" spans="1:10" ht="15" thickBot="1" x14ac:dyDescent="0.35">
      <c r="A7" s="9" t="s">
        <v>147</v>
      </c>
      <c r="B7" s="21">
        <v>1250</v>
      </c>
      <c r="C7" s="21">
        <v>1858</v>
      </c>
      <c r="D7" s="21">
        <v>3008</v>
      </c>
      <c r="E7" s="15">
        <v>2105</v>
      </c>
      <c r="F7" s="21">
        <v>1320</v>
      </c>
      <c r="G7" s="15">
        <v>1950</v>
      </c>
      <c r="H7" s="21">
        <v>1800</v>
      </c>
      <c r="I7" s="23">
        <v>4508</v>
      </c>
      <c r="J7" s="21">
        <v>6</v>
      </c>
    </row>
    <row r="8" spans="1:10" ht="15" thickBot="1" x14ac:dyDescent="0.35">
      <c r="A8" s="10" t="s">
        <v>47</v>
      </c>
      <c r="B8" s="11">
        <v>2277</v>
      </c>
      <c r="C8" s="11">
        <v>1863</v>
      </c>
      <c r="D8" s="11">
        <v>4200</v>
      </c>
      <c r="E8" s="11">
        <v>3000</v>
      </c>
      <c r="F8" s="11">
        <v>1800</v>
      </c>
      <c r="G8" s="11">
        <v>2150</v>
      </c>
      <c r="H8" s="21">
        <v>1500</v>
      </c>
      <c r="I8" s="23">
        <v>5700</v>
      </c>
      <c r="J8" s="23">
        <v>7</v>
      </c>
    </row>
    <row r="9" spans="1:10" ht="15" thickBot="1" x14ac:dyDescent="0.35">
      <c r="A9" s="10" t="s">
        <v>148</v>
      </c>
      <c r="B9" s="11">
        <v>2277</v>
      </c>
      <c r="C9" s="11">
        <v>1863</v>
      </c>
      <c r="D9" s="11">
        <v>4200</v>
      </c>
      <c r="E9" s="11">
        <v>3000</v>
      </c>
      <c r="F9" s="11">
        <v>1800</v>
      </c>
      <c r="G9" s="11">
        <v>2150</v>
      </c>
      <c r="H9" s="23">
        <v>1500</v>
      </c>
      <c r="I9" s="23">
        <v>5700</v>
      </c>
      <c r="J9" s="21">
        <v>8</v>
      </c>
    </row>
    <row r="10" spans="1:10" ht="15" thickBot="1" x14ac:dyDescent="0.35">
      <c r="A10" s="10" t="s">
        <v>149</v>
      </c>
      <c r="B10" s="11">
        <v>2277</v>
      </c>
      <c r="C10" s="11">
        <v>1863</v>
      </c>
      <c r="D10" s="11">
        <v>4200</v>
      </c>
      <c r="E10" s="11">
        <v>3000</v>
      </c>
      <c r="F10" s="11">
        <v>1800</v>
      </c>
      <c r="G10" s="11">
        <v>2150</v>
      </c>
      <c r="H10" s="21">
        <v>1500</v>
      </c>
      <c r="I10" s="23">
        <v>5700</v>
      </c>
      <c r="J10" s="23">
        <v>9</v>
      </c>
    </row>
    <row r="11" spans="1:10" ht="15" thickBot="1" x14ac:dyDescent="0.35">
      <c r="A11" s="12" t="s">
        <v>66</v>
      </c>
      <c r="B11" s="13">
        <v>2700</v>
      </c>
      <c r="C11" s="13">
        <v>2123</v>
      </c>
      <c r="D11" s="13">
        <v>4800</v>
      </c>
      <c r="E11" s="13">
        <v>3300</v>
      </c>
      <c r="F11" s="13">
        <v>2500</v>
      </c>
      <c r="G11" s="13">
        <v>3100</v>
      </c>
      <c r="H11" s="21">
        <v>12000</v>
      </c>
      <c r="I11" s="23">
        <v>16800</v>
      </c>
      <c r="J11" s="21">
        <v>10</v>
      </c>
    </row>
    <row r="12" spans="1:10" ht="15" thickBot="1" x14ac:dyDescent="0.35">
      <c r="A12" s="12" t="s">
        <v>67</v>
      </c>
      <c r="B12" s="13">
        <v>3000</v>
      </c>
      <c r="C12" s="13">
        <v>2123</v>
      </c>
      <c r="D12" s="13">
        <v>4800</v>
      </c>
      <c r="E12" s="13">
        <v>3300</v>
      </c>
      <c r="F12" s="13">
        <v>2500</v>
      </c>
      <c r="G12" s="13">
        <v>3100</v>
      </c>
      <c r="H12" s="21">
        <v>12000</v>
      </c>
      <c r="I12" s="23">
        <v>16800</v>
      </c>
      <c r="J12" s="23">
        <v>11</v>
      </c>
    </row>
    <row r="13" spans="1:10" ht="15" thickBot="1" x14ac:dyDescent="0.35">
      <c r="A13" s="12" t="s">
        <v>68</v>
      </c>
      <c r="B13" s="13">
        <v>2700</v>
      </c>
      <c r="C13" s="13">
        <v>2123</v>
      </c>
      <c r="D13" s="13">
        <v>4800</v>
      </c>
      <c r="E13" s="13">
        <v>3300</v>
      </c>
      <c r="F13" s="13">
        <v>2500</v>
      </c>
      <c r="G13" s="13">
        <v>3100</v>
      </c>
      <c r="H13" s="21">
        <v>12000</v>
      </c>
      <c r="I13" s="21">
        <v>16800</v>
      </c>
      <c r="J13" s="21">
        <v>12</v>
      </c>
    </row>
    <row r="14" spans="1:10" ht="15" thickBot="1" x14ac:dyDescent="0.35">
      <c r="A14" s="12" t="s">
        <v>69</v>
      </c>
      <c r="B14" s="13">
        <v>3000</v>
      </c>
      <c r="C14" s="13">
        <v>2123</v>
      </c>
      <c r="D14" s="13">
        <v>4800</v>
      </c>
      <c r="E14" s="13">
        <v>3300</v>
      </c>
      <c r="F14" s="13">
        <v>2500</v>
      </c>
      <c r="G14" s="13">
        <v>3100</v>
      </c>
      <c r="H14" s="21">
        <v>12000</v>
      </c>
      <c r="I14" s="21">
        <v>16800</v>
      </c>
      <c r="J14" s="21">
        <v>13</v>
      </c>
    </row>
    <row r="15" spans="1:10" ht="15" thickBot="1" x14ac:dyDescent="0.35">
      <c r="A15" s="12" t="s">
        <v>70</v>
      </c>
      <c r="B15" s="13">
        <v>2700</v>
      </c>
      <c r="C15" s="13">
        <v>2123</v>
      </c>
      <c r="D15" s="13">
        <v>4800</v>
      </c>
      <c r="E15" s="13">
        <v>3300</v>
      </c>
      <c r="F15" s="13">
        <v>2500</v>
      </c>
      <c r="G15" s="13">
        <v>3100</v>
      </c>
      <c r="H15" s="21">
        <v>12000</v>
      </c>
      <c r="I15" s="21">
        <v>16800</v>
      </c>
      <c r="J15" s="21">
        <v>14</v>
      </c>
    </row>
    <row r="16" spans="1:10" ht="15" thickBot="1" x14ac:dyDescent="0.35">
      <c r="A16" s="12" t="s">
        <v>71</v>
      </c>
      <c r="B16" s="13">
        <v>3000</v>
      </c>
      <c r="C16" s="13">
        <v>2123</v>
      </c>
      <c r="D16" s="13">
        <v>4800</v>
      </c>
      <c r="E16" s="13">
        <v>3300</v>
      </c>
      <c r="F16" s="13">
        <v>2500</v>
      </c>
      <c r="G16" s="13">
        <v>3100</v>
      </c>
      <c r="H16" s="21">
        <v>12000</v>
      </c>
      <c r="I16" s="21">
        <v>16800</v>
      </c>
      <c r="J16" s="21">
        <v>15</v>
      </c>
    </row>
    <row r="17" spans="1:10" ht="15" thickBot="1" x14ac:dyDescent="0.35">
      <c r="A17" s="12" t="s">
        <v>72</v>
      </c>
      <c r="B17" s="13">
        <v>2406</v>
      </c>
      <c r="C17" s="13">
        <v>2132</v>
      </c>
      <c r="D17" s="13">
        <v>4800</v>
      </c>
      <c r="E17" s="13">
        <v>3300</v>
      </c>
      <c r="F17" s="13">
        <v>2500</v>
      </c>
      <c r="G17" s="13">
        <v>3200</v>
      </c>
      <c r="H17" s="21">
        <v>12000</v>
      </c>
      <c r="I17" s="21">
        <v>16800</v>
      </c>
      <c r="J17" s="21">
        <v>16</v>
      </c>
    </row>
    <row r="18" spans="1:10" ht="15" thickBot="1" x14ac:dyDescent="0.35">
      <c r="A18" s="12" t="s">
        <v>73</v>
      </c>
      <c r="B18" s="13">
        <v>2763</v>
      </c>
      <c r="C18" s="13">
        <v>2132</v>
      </c>
      <c r="D18" s="13">
        <v>4800</v>
      </c>
      <c r="E18" s="13">
        <v>3300</v>
      </c>
      <c r="F18" s="13">
        <v>2500</v>
      </c>
      <c r="G18" s="13">
        <v>3200</v>
      </c>
      <c r="H18" s="21">
        <v>12000</v>
      </c>
      <c r="I18" s="21">
        <v>16800</v>
      </c>
      <c r="J18" s="21">
        <v>17</v>
      </c>
    </row>
    <row r="19" spans="1:10" ht="15" thickBot="1" x14ac:dyDescent="0.35">
      <c r="A19" s="12" t="s">
        <v>74</v>
      </c>
      <c r="B19" s="13">
        <v>2406</v>
      </c>
      <c r="C19" s="13">
        <v>2132</v>
      </c>
      <c r="D19" s="13">
        <v>4800</v>
      </c>
      <c r="E19" s="13">
        <v>3300</v>
      </c>
      <c r="F19" s="13">
        <v>2500</v>
      </c>
      <c r="G19" s="13">
        <v>3200</v>
      </c>
      <c r="H19" s="21">
        <v>12000</v>
      </c>
      <c r="I19" s="21">
        <v>16800</v>
      </c>
      <c r="J19" s="21">
        <v>18</v>
      </c>
    </row>
    <row r="20" spans="1:10" ht="15" thickBot="1" x14ac:dyDescent="0.35">
      <c r="A20" s="12" t="s">
        <v>75</v>
      </c>
      <c r="B20" s="13">
        <v>2763</v>
      </c>
      <c r="C20" s="13">
        <v>2132</v>
      </c>
      <c r="D20" s="13">
        <v>4800</v>
      </c>
      <c r="E20" s="13">
        <v>3300</v>
      </c>
      <c r="F20" s="13">
        <v>2500</v>
      </c>
      <c r="G20" s="13">
        <v>3200</v>
      </c>
      <c r="H20" s="21">
        <v>12000</v>
      </c>
      <c r="I20" s="21">
        <v>16800</v>
      </c>
      <c r="J20" s="21">
        <v>19</v>
      </c>
    </row>
    <row r="21" spans="1:10" ht="15" thickBot="1" x14ac:dyDescent="0.35">
      <c r="A21" s="12" t="s">
        <v>76</v>
      </c>
      <c r="B21" s="13">
        <v>2406</v>
      </c>
      <c r="C21" s="13">
        <v>2132</v>
      </c>
      <c r="D21" s="13">
        <v>4800</v>
      </c>
      <c r="E21" s="13">
        <v>3300</v>
      </c>
      <c r="F21" s="13">
        <v>2500</v>
      </c>
      <c r="G21" s="13">
        <v>3300</v>
      </c>
      <c r="H21" s="21">
        <v>12000</v>
      </c>
      <c r="I21" s="21">
        <v>16800</v>
      </c>
      <c r="J21" s="21">
        <v>20</v>
      </c>
    </row>
    <row r="22" spans="1:10" ht="15" thickBot="1" x14ac:dyDescent="0.35">
      <c r="A22" s="12" t="s">
        <v>77</v>
      </c>
      <c r="B22" s="13">
        <v>2763</v>
      </c>
      <c r="C22" s="13">
        <v>2132</v>
      </c>
      <c r="D22" s="13">
        <v>4800</v>
      </c>
      <c r="E22" s="13">
        <v>3300</v>
      </c>
      <c r="F22" s="13">
        <v>2500</v>
      </c>
      <c r="G22" s="13">
        <v>3300</v>
      </c>
      <c r="H22" s="21">
        <v>12000</v>
      </c>
      <c r="I22" s="21">
        <v>16800</v>
      </c>
      <c r="J22" s="21">
        <v>21</v>
      </c>
    </row>
    <row r="23" spans="1:10" ht="15" thickBot="1" x14ac:dyDescent="0.35">
      <c r="A23" s="12" t="s">
        <v>64</v>
      </c>
      <c r="B23" s="13">
        <v>2600</v>
      </c>
      <c r="C23" s="13">
        <v>2180</v>
      </c>
      <c r="D23" s="13">
        <v>5200</v>
      </c>
      <c r="E23" s="13">
        <v>3500</v>
      </c>
      <c r="F23" s="13">
        <v>2500</v>
      </c>
      <c r="G23" s="13">
        <v>3075</v>
      </c>
      <c r="H23" s="21">
        <v>13000</v>
      </c>
      <c r="I23" s="21">
        <v>18200</v>
      </c>
      <c r="J23" s="21">
        <v>22</v>
      </c>
    </row>
    <row r="24" spans="1:10" ht="15" thickBot="1" x14ac:dyDescent="0.35">
      <c r="A24" s="12" t="s">
        <v>65</v>
      </c>
      <c r="B24" s="13">
        <v>2600</v>
      </c>
      <c r="C24" s="13">
        <v>2180</v>
      </c>
      <c r="D24" s="13">
        <v>5200</v>
      </c>
      <c r="E24" s="13">
        <v>3500</v>
      </c>
      <c r="F24" s="13">
        <v>2500</v>
      </c>
      <c r="G24" s="13">
        <v>3075</v>
      </c>
      <c r="H24" s="21">
        <v>13000</v>
      </c>
      <c r="I24" s="21">
        <v>18200</v>
      </c>
      <c r="J24" s="21">
        <v>23</v>
      </c>
    </row>
    <row r="25" spans="1:10" ht="15" thickBot="1" x14ac:dyDescent="0.35">
      <c r="A25" s="12" t="s">
        <v>62</v>
      </c>
      <c r="B25" s="13">
        <v>2600</v>
      </c>
      <c r="C25" s="13">
        <v>2180</v>
      </c>
      <c r="D25" s="13">
        <v>5200</v>
      </c>
      <c r="E25" s="13">
        <v>3500</v>
      </c>
      <c r="F25" s="13">
        <v>2500</v>
      </c>
      <c r="G25" s="13">
        <v>3075</v>
      </c>
      <c r="H25" s="21">
        <v>13000</v>
      </c>
      <c r="I25" s="21">
        <v>18200</v>
      </c>
      <c r="J25" s="21">
        <v>24</v>
      </c>
    </row>
    <row r="26" spans="1:10" ht="15" thickBot="1" x14ac:dyDescent="0.35">
      <c r="A26" s="12" t="s">
        <v>63</v>
      </c>
      <c r="B26" s="13">
        <v>2600</v>
      </c>
      <c r="C26" s="13">
        <v>2180</v>
      </c>
      <c r="D26" s="13">
        <v>5200</v>
      </c>
      <c r="E26" s="13">
        <v>3500</v>
      </c>
      <c r="F26" s="13">
        <v>2500</v>
      </c>
      <c r="G26" s="13">
        <v>3075</v>
      </c>
      <c r="H26" s="21">
        <v>13000</v>
      </c>
      <c r="I26" s="21">
        <v>18200</v>
      </c>
      <c r="J26" s="21">
        <v>25</v>
      </c>
    </row>
    <row r="27" spans="1:10" ht="15" thickBot="1" x14ac:dyDescent="0.35">
      <c r="A27" s="12" t="s">
        <v>48</v>
      </c>
      <c r="B27" s="13">
        <v>2600</v>
      </c>
      <c r="C27" s="13">
        <v>2180</v>
      </c>
      <c r="D27" s="13">
        <v>4500</v>
      </c>
      <c r="E27" s="13">
        <v>3000</v>
      </c>
      <c r="F27" s="13">
        <v>2000</v>
      </c>
      <c r="G27" s="13">
        <v>2675</v>
      </c>
      <c r="H27" s="21">
        <v>11250</v>
      </c>
      <c r="I27" s="21">
        <v>15750</v>
      </c>
      <c r="J27" s="21">
        <v>26</v>
      </c>
    </row>
    <row r="28" spans="1:10" ht="15" thickBot="1" x14ac:dyDescent="0.35">
      <c r="A28" s="12" t="s">
        <v>51</v>
      </c>
      <c r="B28" s="13">
        <v>2600</v>
      </c>
      <c r="C28" s="13">
        <v>2180</v>
      </c>
      <c r="D28" s="13">
        <v>4500</v>
      </c>
      <c r="E28" s="13">
        <v>3000</v>
      </c>
      <c r="F28" s="13">
        <v>2000</v>
      </c>
      <c r="G28" s="13">
        <v>2675</v>
      </c>
      <c r="H28" s="21">
        <v>13000</v>
      </c>
      <c r="I28" s="21">
        <v>15750</v>
      </c>
      <c r="J28" s="21">
        <v>27</v>
      </c>
    </row>
    <row r="29" spans="1:10" ht="15" thickBot="1" x14ac:dyDescent="0.35">
      <c r="A29" s="12" t="s">
        <v>50</v>
      </c>
      <c r="B29" s="13">
        <v>2600</v>
      </c>
      <c r="C29" s="13">
        <v>2180</v>
      </c>
      <c r="D29" s="13">
        <v>4500</v>
      </c>
      <c r="E29" s="13">
        <v>3000</v>
      </c>
      <c r="F29" s="13">
        <v>2000</v>
      </c>
      <c r="G29" s="13">
        <v>2675</v>
      </c>
      <c r="H29" s="21">
        <v>13000</v>
      </c>
      <c r="I29" s="21">
        <v>15750</v>
      </c>
      <c r="J29" s="21">
        <v>28</v>
      </c>
    </row>
    <row r="30" spans="1:10" ht="15" thickBot="1" x14ac:dyDescent="0.35">
      <c r="A30" s="12" t="s">
        <v>56</v>
      </c>
      <c r="B30" s="13">
        <v>2600</v>
      </c>
      <c r="C30" s="13">
        <v>2180</v>
      </c>
      <c r="D30" s="13">
        <v>4500</v>
      </c>
      <c r="E30" s="13">
        <v>3000</v>
      </c>
      <c r="F30" s="13">
        <v>2000</v>
      </c>
      <c r="G30" s="13">
        <v>2675</v>
      </c>
      <c r="H30" s="21">
        <v>13000</v>
      </c>
      <c r="I30" s="21">
        <v>15750</v>
      </c>
      <c r="J30" s="21">
        <v>29</v>
      </c>
    </row>
    <row r="31" spans="1:10" ht="15" thickBot="1" x14ac:dyDescent="0.35">
      <c r="A31" s="12" t="s">
        <v>54</v>
      </c>
      <c r="B31" s="13">
        <v>2600</v>
      </c>
      <c r="C31" s="13">
        <v>2180</v>
      </c>
      <c r="D31" s="13">
        <v>4500</v>
      </c>
      <c r="E31" s="13">
        <v>3000</v>
      </c>
      <c r="F31" s="13">
        <v>2000</v>
      </c>
      <c r="G31" s="13">
        <v>2675</v>
      </c>
      <c r="H31" s="21">
        <v>13000</v>
      </c>
      <c r="I31" s="21">
        <v>15750</v>
      </c>
      <c r="J31" s="21">
        <v>30</v>
      </c>
    </row>
    <row r="32" spans="1:10" ht="15" thickBot="1" x14ac:dyDescent="0.35">
      <c r="A32" s="12" t="s">
        <v>59</v>
      </c>
      <c r="B32" s="13">
        <v>2600</v>
      </c>
      <c r="C32" s="13">
        <v>2180</v>
      </c>
      <c r="D32" s="13">
        <v>4500</v>
      </c>
      <c r="E32" s="13">
        <v>3000</v>
      </c>
      <c r="F32" s="13">
        <v>2000</v>
      </c>
      <c r="G32" s="13">
        <v>2675</v>
      </c>
      <c r="H32" s="21">
        <v>13000</v>
      </c>
      <c r="I32" s="21">
        <v>15750</v>
      </c>
      <c r="J32" s="21">
        <v>31</v>
      </c>
    </row>
    <row r="33" spans="1:10" ht="15" thickBot="1" x14ac:dyDescent="0.35">
      <c r="A33" s="12" t="s">
        <v>58</v>
      </c>
      <c r="B33" s="13">
        <v>2600</v>
      </c>
      <c r="C33" s="13">
        <v>2180</v>
      </c>
      <c r="D33" s="13">
        <v>4500</v>
      </c>
      <c r="E33" s="13">
        <v>3000</v>
      </c>
      <c r="F33" s="13">
        <v>2000</v>
      </c>
      <c r="G33" s="13">
        <v>2675</v>
      </c>
      <c r="H33" s="21">
        <v>13000</v>
      </c>
      <c r="I33" s="21">
        <v>15750</v>
      </c>
      <c r="J33" s="21">
        <v>32</v>
      </c>
    </row>
    <row r="34" spans="1:10" ht="15" thickBot="1" x14ac:dyDescent="0.35">
      <c r="A34" s="12" t="s">
        <v>167</v>
      </c>
      <c r="B34" s="13">
        <v>2600</v>
      </c>
      <c r="C34" s="13">
        <v>2180</v>
      </c>
      <c r="D34" s="13">
        <v>4500</v>
      </c>
      <c r="E34" s="13">
        <v>3000</v>
      </c>
      <c r="F34" s="13">
        <v>2000</v>
      </c>
      <c r="G34" s="13">
        <v>2675</v>
      </c>
      <c r="H34" s="21">
        <v>11250</v>
      </c>
      <c r="I34" s="21">
        <v>15750</v>
      </c>
      <c r="J34" s="21">
        <v>33</v>
      </c>
    </row>
    <row r="35" spans="1:10" ht="15" thickBot="1" x14ac:dyDescent="0.35">
      <c r="A35" s="12" t="s">
        <v>168</v>
      </c>
      <c r="B35" s="13">
        <v>2600</v>
      </c>
      <c r="C35" s="13">
        <v>2180</v>
      </c>
      <c r="D35" s="13">
        <v>4500</v>
      </c>
      <c r="E35" s="13">
        <v>3000</v>
      </c>
      <c r="F35" s="13">
        <v>2000</v>
      </c>
      <c r="G35" s="13">
        <v>2675</v>
      </c>
      <c r="H35" s="21">
        <v>13000</v>
      </c>
      <c r="I35" s="21">
        <v>15750</v>
      </c>
      <c r="J35" s="21">
        <v>34</v>
      </c>
    </row>
    <row r="36" spans="1:10" ht="15" thickBot="1" x14ac:dyDescent="0.35">
      <c r="A36" s="12" t="s">
        <v>169</v>
      </c>
      <c r="B36" s="13">
        <v>2600</v>
      </c>
      <c r="C36" s="13">
        <v>2180</v>
      </c>
      <c r="D36" s="13">
        <v>4500</v>
      </c>
      <c r="E36" s="13">
        <v>3000</v>
      </c>
      <c r="F36" s="13">
        <v>2000</v>
      </c>
      <c r="G36" s="13">
        <v>2675</v>
      </c>
      <c r="H36" s="21">
        <v>13000</v>
      </c>
      <c r="I36" s="21">
        <v>15750</v>
      </c>
      <c r="J36" s="21">
        <v>35</v>
      </c>
    </row>
    <row r="37" spans="1:10" ht="15" thickBot="1" x14ac:dyDescent="0.35">
      <c r="A37" s="12" t="s">
        <v>170</v>
      </c>
      <c r="B37" s="13">
        <v>2600</v>
      </c>
      <c r="C37" s="13">
        <v>2180</v>
      </c>
      <c r="D37" s="13">
        <v>4500</v>
      </c>
      <c r="E37" s="13">
        <v>3000</v>
      </c>
      <c r="F37" s="13">
        <v>2000</v>
      </c>
      <c r="G37" s="13">
        <v>2675</v>
      </c>
      <c r="H37" s="21">
        <v>13000</v>
      </c>
      <c r="I37" s="21">
        <v>15750</v>
      </c>
      <c r="J37" s="21">
        <v>36</v>
      </c>
    </row>
    <row r="38" spans="1:10" ht="15" thickBot="1" x14ac:dyDescent="0.35">
      <c r="A38" s="12" t="s">
        <v>49</v>
      </c>
      <c r="B38" s="13">
        <v>2600</v>
      </c>
      <c r="C38" s="13">
        <v>2435</v>
      </c>
      <c r="D38" s="13">
        <v>4800</v>
      </c>
      <c r="E38" s="13">
        <v>3500</v>
      </c>
      <c r="F38" s="13">
        <v>2000</v>
      </c>
      <c r="G38" s="13">
        <v>3075</v>
      </c>
      <c r="H38" s="21">
        <v>12000</v>
      </c>
      <c r="I38" s="21">
        <v>16800</v>
      </c>
      <c r="J38" s="21">
        <v>37</v>
      </c>
    </row>
    <row r="39" spans="1:10" ht="15" thickBot="1" x14ac:dyDescent="0.35">
      <c r="A39" s="12" t="s">
        <v>53</v>
      </c>
      <c r="B39" s="13">
        <v>2600</v>
      </c>
      <c r="C39" s="13">
        <v>2435</v>
      </c>
      <c r="D39" s="13">
        <v>4800</v>
      </c>
      <c r="E39" s="13">
        <v>3500</v>
      </c>
      <c r="F39" s="13">
        <v>2000</v>
      </c>
      <c r="G39" s="13">
        <v>3075</v>
      </c>
      <c r="H39" s="21">
        <v>12000</v>
      </c>
      <c r="I39" s="21">
        <v>16800</v>
      </c>
      <c r="J39" s="21">
        <v>38</v>
      </c>
    </row>
    <row r="40" spans="1:10" ht="15" thickBot="1" x14ac:dyDescent="0.35">
      <c r="A40" s="12" t="s">
        <v>52</v>
      </c>
      <c r="B40" s="13">
        <v>2600</v>
      </c>
      <c r="C40" s="13">
        <v>2435</v>
      </c>
      <c r="D40" s="13">
        <v>4800</v>
      </c>
      <c r="E40" s="13">
        <v>3500</v>
      </c>
      <c r="F40" s="13">
        <v>2000</v>
      </c>
      <c r="G40" s="13">
        <v>3075</v>
      </c>
      <c r="H40" s="21">
        <v>12000</v>
      </c>
      <c r="I40" s="21">
        <v>16800</v>
      </c>
      <c r="J40" s="21">
        <v>39</v>
      </c>
    </row>
    <row r="41" spans="1:10" ht="15" thickBot="1" x14ac:dyDescent="0.35">
      <c r="A41" s="12" t="s">
        <v>57</v>
      </c>
      <c r="B41" s="13">
        <v>2600</v>
      </c>
      <c r="C41" s="13">
        <v>2435</v>
      </c>
      <c r="D41" s="13">
        <v>4800</v>
      </c>
      <c r="E41" s="13">
        <v>3500</v>
      </c>
      <c r="F41" s="13">
        <v>2000</v>
      </c>
      <c r="G41" s="13">
        <v>3075</v>
      </c>
      <c r="H41" s="21">
        <v>12000</v>
      </c>
      <c r="I41" s="21">
        <v>16800</v>
      </c>
      <c r="J41" s="21">
        <v>40</v>
      </c>
    </row>
    <row r="42" spans="1:10" ht="15" thickBot="1" x14ac:dyDescent="0.35">
      <c r="A42" s="12" t="s">
        <v>55</v>
      </c>
      <c r="B42" s="13">
        <v>2600</v>
      </c>
      <c r="C42" s="13">
        <v>2435</v>
      </c>
      <c r="D42" s="13">
        <v>4800</v>
      </c>
      <c r="E42" s="13">
        <v>3500</v>
      </c>
      <c r="F42" s="13">
        <v>2000</v>
      </c>
      <c r="G42" s="13">
        <v>3075</v>
      </c>
      <c r="H42" s="21">
        <v>12000</v>
      </c>
      <c r="I42" s="21">
        <v>16800</v>
      </c>
      <c r="J42" s="21">
        <v>41</v>
      </c>
    </row>
    <row r="43" spans="1:10" ht="15" thickBot="1" x14ac:dyDescent="0.35">
      <c r="A43" s="12" t="s">
        <v>61</v>
      </c>
      <c r="B43" s="13">
        <v>2600</v>
      </c>
      <c r="C43" s="13">
        <v>2435</v>
      </c>
      <c r="D43" s="13">
        <v>4800</v>
      </c>
      <c r="E43" s="13">
        <v>3500</v>
      </c>
      <c r="F43" s="13">
        <v>2000</v>
      </c>
      <c r="G43" s="13">
        <v>3075</v>
      </c>
      <c r="H43" s="21">
        <v>12000</v>
      </c>
      <c r="I43" s="21">
        <v>16800</v>
      </c>
      <c r="J43" s="21">
        <v>42</v>
      </c>
    </row>
    <row r="44" spans="1:10" ht="15" thickBot="1" x14ac:dyDescent="0.35">
      <c r="A44" s="12" t="s">
        <v>60</v>
      </c>
      <c r="B44" s="13">
        <v>2600</v>
      </c>
      <c r="C44" s="13">
        <v>2435</v>
      </c>
      <c r="D44" s="13">
        <v>4800</v>
      </c>
      <c r="E44" s="13">
        <v>3500</v>
      </c>
      <c r="F44" s="13">
        <v>2000</v>
      </c>
      <c r="G44" s="13">
        <v>3075</v>
      </c>
      <c r="H44" s="21">
        <v>12000</v>
      </c>
      <c r="I44" s="21">
        <v>16800</v>
      </c>
      <c r="J44" s="21">
        <v>43</v>
      </c>
    </row>
    <row r="45" spans="1:10" ht="15" thickBot="1" x14ac:dyDescent="0.35">
      <c r="A45" s="14" t="s">
        <v>78</v>
      </c>
      <c r="B45" s="15">
        <v>3565</v>
      </c>
      <c r="C45" s="15">
        <v>2280</v>
      </c>
      <c r="D45" s="15">
        <v>5800</v>
      </c>
      <c r="E45" s="15">
        <v>4250</v>
      </c>
      <c r="F45" s="15">
        <v>3000</v>
      </c>
      <c r="G45" s="15">
        <v>3480</v>
      </c>
      <c r="H45" s="21">
        <v>14500</v>
      </c>
      <c r="I45" s="21">
        <v>20300</v>
      </c>
      <c r="J45" s="21">
        <v>44</v>
      </c>
    </row>
    <row r="46" spans="1:10" ht="15" thickBot="1" x14ac:dyDescent="0.35">
      <c r="A46" s="14" t="s">
        <v>79</v>
      </c>
      <c r="B46" s="15">
        <v>3565</v>
      </c>
      <c r="C46" s="15">
        <v>2280</v>
      </c>
      <c r="D46" s="15">
        <v>6000</v>
      </c>
      <c r="E46" s="15">
        <v>4250</v>
      </c>
      <c r="F46" s="15">
        <v>3000</v>
      </c>
      <c r="G46" s="15">
        <v>3480</v>
      </c>
      <c r="H46" s="21">
        <v>15000</v>
      </c>
      <c r="I46" s="21">
        <v>21000</v>
      </c>
      <c r="J46" s="21">
        <v>45</v>
      </c>
    </row>
    <row r="47" spans="1:10" ht="15" thickBot="1" x14ac:dyDescent="0.35">
      <c r="A47" s="14" t="s">
        <v>80</v>
      </c>
      <c r="B47" s="15">
        <v>3565</v>
      </c>
      <c r="C47" s="15">
        <v>2280</v>
      </c>
      <c r="D47" s="15">
        <v>6500</v>
      </c>
      <c r="E47" s="15">
        <v>4250</v>
      </c>
      <c r="F47" s="15">
        <v>3000</v>
      </c>
      <c r="G47" s="15">
        <v>3480</v>
      </c>
      <c r="H47" s="21">
        <v>16250</v>
      </c>
      <c r="I47" s="21">
        <v>22750</v>
      </c>
      <c r="J47" s="21">
        <v>46</v>
      </c>
    </row>
    <row r="48" spans="1:10" ht="15" thickBot="1" x14ac:dyDescent="0.35">
      <c r="A48" s="14" t="s">
        <v>81</v>
      </c>
      <c r="B48" s="15">
        <v>3565</v>
      </c>
      <c r="C48" s="15">
        <v>2280</v>
      </c>
      <c r="D48" s="15">
        <v>6500</v>
      </c>
      <c r="E48" s="15">
        <v>4250</v>
      </c>
      <c r="F48" s="15">
        <v>3000</v>
      </c>
      <c r="G48" s="15">
        <v>3700</v>
      </c>
      <c r="H48" s="21">
        <v>16250</v>
      </c>
      <c r="I48" s="21">
        <v>22750</v>
      </c>
      <c r="J48" s="21">
        <v>47</v>
      </c>
    </row>
    <row r="49" spans="1:10" ht="15" thickBot="1" x14ac:dyDescent="0.35">
      <c r="A49" s="14" t="s">
        <v>82</v>
      </c>
      <c r="B49" s="15">
        <v>2880</v>
      </c>
      <c r="C49" s="15">
        <v>2285</v>
      </c>
      <c r="D49" s="15">
        <v>6200</v>
      </c>
      <c r="E49" s="15">
        <v>3700</v>
      </c>
      <c r="F49" s="15">
        <v>2900</v>
      </c>
      <c r="G49" s="15">
        <v>3400</v>
      </c>
      <c r="H49" s="21">
        <v>15500</v>
      </c>
      <c r="I49" s="21">
        <v>21700</v>
      </c>
      <c r="J49" s="21">
        <v>48</v>
      </c>
    </row>
    <row r="50" spans="1:10" ht="15" thickBot="1" x14ac:dyDescent="0.35">
      <c r="A50" s="14" t="s">
        <v>84</v>
      </c>
      <c r="B50" s="15">
        <v>4100</v>
      </c>
      <c r="C50" s="15">
        <v>2285</v>
      </c>
      <c r="D50" s="15">
        <v>6200</v>
      </c>
      <c r="E50" s="15">
        <v>3700</v>
      </c>
      <c r="F50" s="15">
        <v>2900</v>
      </c>
      <c r="G50" s="15">
        <v>3400</v>
      </c>
      <c r="H50" s="21">
        <v>15500</v>
      </c>
      <c r="I50" s="21">
        <v>21700</v>
      </c>
      <c r="J50" s="21">
        <v>49</v>
      </c>
    </row>
    <row r="51" spans="1:10" ht="15" thickBot="1" x14ac:dyDescent="0.35">
      <c r="A51" s="14" t="s">
        <v>83</v>
      </c>
      <c r="B51" s="15">
        <v>4100</v>
      </c>
      <c r="C51" s="15">
        <v>2285</v>
      </c>
      <c r="D51" s="15">
        <v>6200</v>
      </c>
      <c r="E51" s="15">
        <v>3700</v>
      </c>
      <c r="F51" s="15">
        <v>2900</v>
      </c>
      <c r="G51" s="15">
        <v>3400</v>
      </c>
      <c r="H51" s="21">
        <v>15500</v>
      </c>
      <c r="I51" s="21">
        <v>21700</v>
      </c>
      <c r="J51" s="21">
        <v>50</v>
      </c>
    </row>
    <row r="52" spans="1:10" ht="15" thickBot="1" x14ac:dyDescent="0.35">
      <c r="A52" s="14" t="s">
        <v>85</v>
      </c>
      <c r="B52" s="15">
        <v>4100</v>
      </c>
      <c r="C52" s="15">
        <v>2285</v>
      </c>
      <c r="D52" s="15">
        <v>6200</v>
      </c>
      <c r="E52" s="15">
        <v>3700</v>
      </c>
      <c r="F52" s="15">
        <v>2900</v>
      </c>
      <c r="G52" s="15">
        <v>3400</v>
      </c>
      <c r="H52" s="21">
        <v>15500</v>
      </c>
      <c r="I52" s="21">
        <v>21700</v>
      </c>
      <c r="J52" s="21">
        <v>51</v>
      </c>
    </row>
    <row r="53" spans="1:10" ht="15" thickBot="1" x14ac:dyDescent="0.35">
      <c r="A53" s="14" t="s">
        <v>86</v>
      </c>
      <c r="B53" s="15">
        <v>4100</v>
      </c>
      <c r="C53" s="15">
        <v>2285</v>
      </c>
      <c r="D53" s="15">
        <v>6200</v>
      </c>
      <c r="E53" s="15">
        <v>3700</v>
      </c>
      <c r="F53" s="15">
        <v>2900</v>
      </c>
      <c r="G53" s="15">
        <v>3400</v>
      </c>
      <c r="H53" s="21">
        <v>16250</v>
      </c>
      <c r="I53" s="21">
        <v>22750</v>
      </c>
      <c r="J53" s="21">
        <v>52</v>
      </c>
    </row>
    <row r="54" spans="1:10" ht="15" thickBot="1" x14ac:dyDescent="0.35">
      <c r="A54" s="14" t="s">
        <v>87</v>
      </c>
      <c r="B54" s="15">
        <v>4100</v>
      </c>
      <c r="C54" s="15">
        <v>2285</v>
      </c>
      <c r="D54" s="15">
        <v>6200</v>
      </c>
      <c r="E54" s="15">
        <v>3700</v>
      </c>
      <c r="F54" s="15">
        <v>2900</v>
      </c>
      <c r="G54" s="15">
        <v>3400</v>
      </c>
      <c r="H54" s="21">
        <v>16250</v>
      </c>
      <c r="I54" s="21">
        <v>22750</v>
      </c>
      <c r="J54" s="21">
        <v>53</v>
      </c>
    </row>
    <row r="55" spans="1:10" ht="15" thickBot="1" x14ac:dyDescent="0.35">
      <c r="A55" s="14" t="s">
        <v>88</v>
      </c>
      <c r="B55" s="15">
        <v>4100</v>
      </c>
      <c r="C55" s="15">
        <v>2285</v>
      </c>
      <c r="D55" s="15">
        <v>6200</v>
      </c>
      <c r="E55" s="15">
        <v>3700</v>
      </c>
      <c r="F55" s="15">
        <v>2900</v>
      </c>
      <c r="G55" s="15">
        <v>3400</v>
      </c>
      <c r="H55" s="21">
        <v>16250</v>
      </c>
      <c r="I55" s="21">
        <v>22750</v>
      </c>
      <c r="J55" s="21">
        <v>54</v>
      </c>
    </row>
    <row r="56" spans="1:10" ht="15" thickBot="1" x14ac:dyDescent="0.35">
      <c r="A56" s="14" t="s">
        <v>89</v>
      </c>
      <c r="B56" s="15">
        <v>5420</v>
      </c>
      <c r="C56" s="15">
        <v>2420</v>
      </c>
      <c r="D56" s="15">
        <v>8000</v>
      </c>
      <c r="E56" s="15">
        <v>5000</v>
      </c>
      <c r="F56" s="15">
        <v>3500</v>
      </c>
      <c r="G56" s="15">
        <v>4600</v>
      </c>
      <c r="H56" s="21">
        <v>20000</v>
      </c>
      <c r="I56" s="21">
        <v>28000</v>
      </c>
      <c r="J56" s="21">
        <v>55</v>
      </c>
    </row>
    <row r="57" spans="1:10" ht="15" thickBot="1" x14ac:dyDescent="0.35">
      <c r="A57" s="14" t="s">
        <v>91</v>
      </c>
      <c r="B57" s="15">
        <v>5420</v>
      </c>
      <c r="C57" s="15">
        <v>2420</v>
      </c>
      <c r="D57" s="15">
        <v>8000</v>
      </c>
      <c r="E57" s="15">
        <v>5000</v>
      </c>
      <c r="F57" s="15">
        <v>3500</v>
      </c>
      <c r="G57" s="15">
        <v>4600</v>
      </c>
      <c r="H57" s="21">
        <v>20000</v>
      </c>
      <c r="I57" s="21">
        <v>28000</v>
      </c>
      <c r="J57" s="21">
        <v>56</v>
      </c>
    </row>
    <row r="58" spans="1:10" ht="15" thickBot="1" x14ac:dyDescent="0.35">
      <c r="A58" s="14" t="s">
        <v>90</v>
      </c>
      <c r="B58" s="15">
        <v>5420</v>
      </c>
      <c r="C58" s="15">
        <v>2420</v>
      </c>
      <c r="D58" s="15">
        <v>8000</v>
      </c>
      <c r="E58" s="15">
        <v>5000</v>
      </c>
      <c r="F58" s="15">
        <v>3500</v>
      </c>
      <c r="G58" s="15">
        <v>4600</v>
      </c>
      <c r="H58" s="21">
        <v>20000</v>
      </c>
      <c r="I58" s="21">
        <v>28000</v>
      </c>
      <c r="J58" s="21">
        <v>57</v>
      </c>
    </row>
    <row r="59" spans="1:10" ht="15" thickBot="1" x14ac:dyDescent="0.35">
      <c r="A59" s="14" t="s">
        <v>92</v>
      </c>
      <c r="B59" s="15">
        <v>5420</v>
      </c>
      <c r="C59" s="15">
        <v>2420</v>
      </c>
      <c r="D59" s="15">
        <v>8000</v>
      </c>
      <c r="E59" s="15">
        <v>5000</v>
      </c>
      <c r="F59" s="15">
        <v>3500</v>
      </c>
      <c r="G59" s="15">
        <v>4600</v>
      </c>
      <c r="H59" s="21">
        <v>20000</v>
      </c>
      <c r="I59" s="21">
        <v>28000</v>
      </c>
      <c r="J59" s="21">
        <v>58</v>
      </c>
    </row>
    <row r="60" spans="1:10" ht="15" thickBot="1" x14ac:dyDescent="0.35">
      <c r="A60" s="14" t="s">
        <v>94</v>
      </c>
      <c r="B60" s="15">
        <v>5420</v>
      </c>
      <c r="C60" s="15">
        <v>2420</v>
      </c>
      <c r="D60" s="15">
        <v>8000</v>
      </c>
      <c r="E60" s="15">
        <v>5000</v>
      </c>
      <c r="F60" s="15">
        <v>3500</v>
      </c>
      <c r="G60" s="15">
        <v>4600</v>
      </c>
      <c r="H60" s="21">
        <v>20000</v>
      </c>
      <c r="I60" s="21">
        <v>28000</v>
      </c>
      <c r="J60" s="21">
        <v>59</v>
      </c>
    </row>
    <row r="61" spans="1:10" ht="15" thickBot="1" x14ac:dyDescent="0.35">
      <c r="A61" s="14" t="s">
        <v>93</v>
      </c>
      <c r="B61" s="15">
        <v>5420</v>
      </c>
      <c r="C61" s="15">
        <v>2420</v>
      </c>
      <c r="D61" s="15">
        <v>8000</v>
      </c>
      <c r="E61" s="15">
        <v>5000</v>
      </c>
      <c r="F61" s="15">
        <v>3500</v>
      </c>
      <c r="G61" s="15">
        <v>4600</v>
      </c>
      <c r="H61" s="21">
        <v>20000</v>
      </c>
      <c r="I61" s="21">
        <v>28000</v>
      </c>
      <c r="J61" s="21">
        <v>60</v>
      </c>
    </row>
    <row r="62" spans="1:10" ht="15" thickBot="1" x14ac:dyDescent="0.35">
      <c r="A62" s="14" t="s">
        <v>95</v>
      </c>
      <c r="B62" s="15">
        <v>5420</v>
      </c>
      <c r="C62" s="15">
        <v>2420</v>
      </c>
      <c r="D62" s="15">
        <v>8000</v>
      </c>
      <c r="E62" s="15">
        <v>5000</v>
      </c>
      <c r="F62" s="15">
        <v>3500</v>
      </c>
      <c r="G62" s="15">
        <v>4600</v>
      </c>
      <c r="H62" s="21">
        <v>20000</v>
      </c>
      <c r="I62" s="21">
        <v>28000</v>
      </c>
      <c r="J62" s="21">
        <v>61</v>
      </c>
    </row>
    <row r="63" spans="1:10" ht="15" thickBot="1" x14ac:dyDescent="0.35">
      <c r="A63" s="14" t="s">
        <v>96</v>
      </c>
      <c r="B63" s="15">
        <v>5420</v>
      </c>
      <c r="C63" s="15">
        <v>2420</v>
      </c>
      <c r="D63" s="15">
        <v>8000</v>
      </c>
      <c r="E63" s="15">
        <v>5000</v>
      </c>
      <c r="F63" s="15">
        <v>3500</v>
      </c>
      <c r="G63" s="15">
        <v>4600</v>
      </c>
      <c r="H63" s="21">
        <v>20000</v>
      </c>
      <c r="I63" s="21">
        <v>28000</v>
      </c>
      <c r="J63" s="21">
        <v>62</v>
      </c>
    </row>
    <row r="64" spans="1:10" ht="15" thickBot="1" x14ac:dyDescent="0.35">
      <c r="A64" s="14" t="s">
        <v>98</v>
      </c>
      <c r="B64" s="15">
        <v>5500</v>
      </c>
      <c r="C64" s="15">
        <v>2490</v>
      </c>
      <c r="D64" s="15">
        <v>8800</v>
      </c>
      <c r="E64" s="15">
        <v>5500</v>
      </c>
      <c r="F64" s="15">
        <v>3700</v>
      </c>
      <c r="G64" s="15">
        <v>6200</v>
      </c>
      <c r="H64" s="21">
        <v>22000</v>
      </c>
      <c r="I64" s="21">
        <v>30800</v>
      </c>
      <c r="J64" s="21">
        <v>63</v>
      </c>
    </row>
    <row r="65" spans="1:10" ht="15" thickBot="1" x14ac:dyDescent="0.35">
      <c r="A65" s="14" t="s">
        <v>97</v>
      </c>
      <c r="B65" s="15">
        <v>5500</v>
      </c>
      <c r="C65" s="15">
        <v>2490</v>
      </c>
      <c r="D65" s="15">
        <v>8800</v>
      </c>
      <c r="E65" s="15">
        <v>5500</v>
      </c>
      <c r="F65" s="15">
        <v>3700</v>
      </c>
      <c r="G65" s="15">
        <v>6200</v>
      </c>
      <c r="H65" s="21">
        <v>22000</v>
      </c>
      <c r="I65" s="21">
        <v>30800</v>
      </c>
      <c r="J65" s="21">
        <v>64</v>
      </c>
    </row>
    <row r="66" spans="1:10" ht="15" thickBot="1" x14ac:dyDescent="0.35">
      <c r="A66" s="14" t="s">
        <v>100</v>
      </c>
      <c r="B66" s="15">
        <v>5500</v>
      </c>
      <c r="C66" s="15">
        <v>2490</v>
      </c>
      <c r="D66" s="15">
        <v>8800</v>
      </c>
      <c r="E66" s="15">
        <v>5500</v>
      </c>
      <c r="F66" s="15">
        <v>3700</v>
      </c>
      <c r="G66" s="15">
        <v>6200</v>
      </c>
      <c r="H66" s="21">
        <v>22000</v>
      </c>
      <c r="I66" s="21">
        <v>30800</v>
      </c>
      <c r="J66" s="21">
        <v>65</v>
      </c>
    </row>
    <row r="67" spans="1:10" ht="15" thickBot="1" x14ac:dyDescent="0.35">
      <c r="A67" s="14" t="s">
        <v>99</v>
      </c>
      <c r="B67" s="15">
        <v>5500</v>
      </c>
      <c r="C67" s="15">
        <v>2490</v>
      </c>
      <c r="D67" s="15">
        <v>8800</v>
      </c>
      <c r="E67" s="15">
        <v>5500</v>
      </c>
      <c r="F67" s="15">
        <v>3700</v>
      </c>
      <c r="G67" s="15">
        <v>6200</v>
      </c>
      <c r="H67" s="21">
        <v>22000</v>
      </c>
      <c r="I67" s="21">
        <v>30800</v>
      </c>
      <c r="J67" s="21">
        <v>66</v>
      </c>
    </row>
    <row r="68" spans="1:10" ht="15" thickBot="1" x14ac:dyDescent="0.35">
      <c r="A68" s="14" t="s">
        <v>102</v>
      </c>
      <c r="B68" s="15">
        <v>5500</v>
      </c>
      <c r="C68" s="15">
        <v>2490</v>
      </c>
      <c r="D68" s="15">
        <v>8800</v>
      </c>
      <c r="E68" s="15">
        <v>5500</v>
      </c>
      <c r="F68" s="15">
        <v>3700</v>
      </c>
      <c r="G68" s="15">
        <v>6200</v>
      </c>
      <c r="H68" s="21">
        <v>22000</v>
      </c>
      <c r="I68" s="21">
        <v>30800</v>
      </c>
      <c r="J68" s="21">
        <v>67</v>
      </c>
    </row>
    <row r="69" spans="1:10" ht="15" thickBot="1" x14ac:dyDescent="0.35">
      <c r="A69" s="14" t="s">
        <v>101</v>
      </c>
      <c r="B69" s="15">
        <v>5500</v>
      </c>
      <c r="C69" s="15">
        <v>2490</v>
      </c>
      <c r="D69" s="15">
        <v>8800</v>
      </c>
      <c r="E69" s="15">
        <v>5500</v>
      </c>
      <c r="F69" s="15">
        <v>3700</v>
      </c>
      <c r="G69" s="15">
        <v>6200</v>
      </c>
      <c r="H69" s="21">
        <v>22000</v>
      </c>
      <c r="I69" s="21">
        <v>30800</v>
      </c>
      <c r="J69" s="21">
        <v>68</v>
      </c>
    </row>
    <row r="70" spans="1:10" ht="15" thickBot="1" x14ac:dyDescent="0.35">
      <c r="A70" s="14" t="s">
        <v>104</v>
      </c>
      <c r="B70" s="15">
        <v>5500</v>
      </c>
      <c r="C70" s="15">
        <v>2490</v>
      </c>
      <c r="D70" s="15">
        <v>8800</v>
      </c>
      <c r="E70" s="15">
        <v>5500</v>
      </c>
      <c r="F70" s="15">
        <v>3700</v>
      </c>
      <c r="G70" s="15">
        <v>6200</v>
      </c>
      <c r="H70" s="21">
        <v>22000</v>
      </c>
      <c r="I70" s="21">
        <v>30800</v>
      </c>
      <c r="J70" s="21">
        <v>69</v>
      </c>
    </row>
    <row r="71" spans="1:10" ht="15" thickBot="1" x14ac:dyDescent="0.35">
      <c r="A71" s="14" t="s">
        <v>103</v>
      </c>
      <c r="B71" s="15">
        <v>5500</v>
      </c>
      <c r="C71" s="15">
        <v>2490</v>
      </c>
      <c r="D71" s="15">
        <v>8800</v>
      </c>
      <c r="E71" s="15">
        <v>5500</v>
      </c>
      <c r="F71" s="15">
        <v>3700</v>
      </c>
      <c r="G71" s="15">
        <v>6200</v>
      </c>
      <c r="H71" s="21">
        <v>22000</v>
      </c>
      <c r="I71" s="21">
        <v>30800</v>
      </c>
      <c r="J71" s="21">
        <v>70</v>
      </c>
    </row>
    <row r="72" spans="1:10" ht="15" thickBot="1" x14ac:dyDescent="0.35">
      <c r="A72" s="16" t="s">
        <v>150</v>
      </c>
      <c r="B72" s="17">
        <v>6218</v>
      </c>
      <c r="C72" s="17">
        <v>2642</v>
      </c>
      <c r="D72" s="17">
        <v>9500</v>
      </c>
      <c r="E72" s="17">
        <v>7300</v>
      </c>
      <c r="F72" s="17">
        <v>4100</v>
      </c>
      <c r="G72" s="17">
        <v>5150</v>
      </c>
      <c r="H72" s="21">
        <v>23750</v>
      </c>
      <c r="I72" s="21">
        <v>33250</v>
      </c>
      <c r="J72" s="21">
        <v>71</v>
      </c>
    </row>
    <row r="73" spans="1:10" ht="15" thickBot="1" x14ac:dyDescent="0.35">
      <c r="A73" s="16" t="s">
        <v>157</v>
      </c>
      <c r="B73" s="17">
        <v>6218</v>
      </c>
      <c r="C73" s="17">
        <v>2694</v>
      </c>
      <c r="D73" s="17">
        <v>9500</v>
      </c>
      <c r="E73" s="17">
        <v>7300</v>
      </c>
      <c r="F73" s="17">
        <v>4100</v>
      </c>
      <c r="G73" s="17">
        <v>5250</v>
      </c>
      <c r="H73" s="21">
        <v>23750</v>
      </c>
      <c r="I73" s="21">
        <v>33250</v>
      </c>
      <c r="J73" s="21">
        <v>72</v>
      </c>
    </row>
    <row r="74" spans="1:10" ht="15" thickBot="1" x14ac:dyDescent="0.35">
      <c r="A74" s="16" t="s">
        <v>152</v>
      </c>
      <c r="B74" s="17">
        <v>6218</v>
      </c>
      <c r="C74" s="17">
        <v>2694</v>
      </c>
      <c r="D74" s="17">
        <v>9500</v>
      </c>
      <c r="E74" s="17">
        <v>7300</v>
      </c>
      <c r="F74" s="17">
        <v>4900</v>
      </c>
      <c r="G74" s="17">
        <v>6300</v>
      </c>
      <c r="H74" s="21">
        <v>23750</v>
      </c>
      <c r="I74" s="21">
        <v>33250</v>
      </c>
      <c r="J74" s="21">
        <v>73</v>
      </c>
    </row>
    <row r="75" spans="1:10" ht="15" thickBot="1" x14ac:dyDescent="0.35">
      <c r="A75" s="16" t="s">
        <v>153</v>
      </c>
      <c r="B75" s="17">
        <v>6218</v>
      </c>
      <c r="C75" s="17">
        <v>2694</v>
      </c>
      <c r="D75" s="17">
        <v>9500</v>
      </c>
      <c r="E75" s="17">
        <v>7300</v>
      </c>
      <c r="F75" s="17">
        <v>4100</v>
      </c>
      <c r="G75" s="17">
        <v>6300</v>
      </c>
      <c r="H75" s="21">
        <v>23750</v>
      </c>
      <c r="I75" s="21">
        <v>33250</v>
      </c>
      <c r="J75" s="21">
        <v>74</v>
      </c>
    </row>
    <row r="76" spans="1:10" ht="15" thickBot="1" x14ac:dyDescent="0.35">
      <c r="A76" s="16" t="s">
        <v>105</v>
      </c>
      <c r="B76" s="17">
        <v>7864</v>
      </c>
      <c r="C76" s="17">
        <v>2642</v>
      </c>
      <c r="D76" s="17">
        <v>9500</v>
      </c>
      <c r="E76" s="17">
        <v>7300</v>
      </c>
      <c r="F76" s="17">
        <v>4100</v>
      </c>
      <c r="G76" s="17">
        <v>5440</v>
      </c>
      <c r="H76" s="21">
        <v>23750</v>
      </c>
      <c r="I76" s="21">
        <v>33250</v>
      </c>
      <c r="J76" s="21">
        <v>75</v>
      </c>
    </row>
    <row r="77" spans="1:10" ht="15" thickBot="1" x14ac:dyDescent="0.35">
      <c r="A77" s="16" t="s">
        <v>158</v>
      </c>
      <c r="B77" s="17">
        <v>7864</v>
      </c>
      <c r="C77" s="17">
        <v>2694</v>
      </c>
      <c r="D77" s="17">
        <v>9500</v>
      </c>
      <c r="E77" s="17">
        <v>7300</v>
      </c>
      <c r="F77" s="17">
        <v>4900</v>
      </c>
      <c r="G77" s="17">
        <v>6400</v>
      </c>
      <c r="H77" s="21">
        <v>23750</v>
      </c>
      <c r="I77" s="21">
        <v>33250</v>
      </c>
      <c r="J77" s="21">
        <v>76</v>
      </c>
    </row>
    <row r="78" spans="1:10" ht="15" thickBot="1" x14ac:dyDescent="0.35">
      <c r="A78" s="16" t="s">
        <v>160</v>
      </c>
      <c r="B78" s="17">
        <v>7864</v>
      </c>
      <c r="C78" s="17">
        <v>2694</v>
      </c>
      <c r="D78" s="17">
        <v>10500</v>
      </c>
      <c r="E78" s="17">
        <v>7300</v>
      </c>
      <c r="F78" s="17">
        <v>4900</v>
      </c>
      <c r="G78" s="17">
        <v>7000</v>
      </c>
      <c r="H78" s="21">
        <v>23750</v>
      </c>
      <c r="I78" s="21">
        <v>33250</v>
      </c>
      <c r="J78" s="21">
        <v>77</v>
      </c>
    </row>
    <row r="79" spans="1:10" ht="15" thickBot="1" x14ac:dyDescent="0.35">
      <c r="A79" s="16" t="s">
        <v>159</v>
      </c>
      <c r="B79" s="17">
        <v>7864</v>
      </c>
      <c r="C79" s="17">
        <v>2694</v>
      </c>
      <c r="D79" s="17">
        <v>9500</v>
      </c>
      <c r="E79" s="17">
        <v>7300</v>
      </c>
      <c r="F79" s="17">
        <v>4100</v>
      </c>
      <c r="G79" s="17">
        <v>7000</v>
      </c>
      <c r="H79" s="21">
        <v>23750</v>
      </c>
      <c r="I79" s="21">
        <v>33250</v>
      </c>
      <c r="J79" s="21">
        <v>78</v>
      </c>
    </row>
    <row r="80" spans="1:10" ht="15" thickBot="1" x14ac:dyDescent="0.35">
      <c r="A80" s="16" t="s">
        <v>161</v>
      </c>
      <c r="B80" s="17">
        <v>7864</v>
      </c>
      <c r="C80" s="17">
        <v>2694</v>
      </c>
      <c r="D80" s="17">
        <v>9500</v>
      </c>
      <c r="E80" s="17">
        <v>7300</v>
      </c>
      <c r="F80" s="17">
        <v>4900</v>
      </c>
      <c r="G80" s="17">
        <v>6300</v>
      </c>
      <c r="H80" s="21">
        <v>23750</v>
      </c>
      <c r="I80" s="21">
        <v>33250</v>
      </c>
      <c r="J80" s="21">
        <v>79</v>
      </c>
    </row>
    <row r="81" spans="1:10" ht="15" thickBot="1" x14ac:dyDescent="0.35">
      <c r="A81" s="16" t="s">
        <v>106</v>
      </c>
      <c r="B81" s="17">
        <v>7864</v>
      </c>
      <c r="C81" s="17">
        <v>2684</v>
      </c>
      <c r="D81" s="17">
        <v>10500</v>
      </c>
      <c r="E81" s="17">
        <v>7300</v>
      </c>
      <c r="F81" s="17">
        <v>4900</v>
      </c>
      <c r="G81" s="17">
        <v>5860</v>
      </c>
      <c r="H81" s="21">
        <v>26250</v>
      </c>
      <c r="I81" s="21">
        <v>36750</v>
      </c>
      <c r="J81" s="21">
        <v>80</v>
      </c>
    </row>
    <row r="82" spans="1:10" ht="15" thickBot="1" x14ac:dyDescent="0.35">
      <c r="A82" s="16" t="s">
        <v>107</v>
      </c>
      <c r="B82" s="17">
        <v>8257</v>
      </c>
      <c r="C82" s="17">
        <v>2789</v>
      </c>
      <c r="D82" s="17">
        <v>11500</v>
      </c>
      <c r="E82" s="17">
        <v>7300</v>
      </c>
      <c r="F82" s="17">
        <v>4900</v>
      </c>
      <c r="G82" s="17">
        <v>6420</v>
      </c>
      <c r="H82" s="21">
        <v>26250</v>
      </c>
      <c r="I82" s="21">
        <v>36750</v>
      </c>
      <c r="J82" s="21">
        <v>81</v>
      </c>
    </row>
    <row r="83" spans="1:10" ht="15" thickBot="1" x14ac:dyDescent="0.35">
      <c r="A83" s="18" t="s">
        <v>109</v>
      </c>
      <c r="B83" s="19">
        <v>8257</v>
      </c>
      <c r="C83" s="19">
        <v>2789</v>
      </c>
      <c r="D83" s="19">
        <v>11500</v>
      </c>
      <c r="E83" s="19">
        <v>8500</v>
      </c>
      <c r="F83" s="19">
        <v>4900</v>
      </c>
      <c r="G83" s="19">
        <v>6690</v>
      </c>
      <c r="H83" s="21">
        <v>28750</v>
      </c>
      <c r="I83" s="21">
        <v>40000</v>
      </c>
      <c r="J83" s="21">
        <v>82</v>
      </c>
    </row>
    <row r="84" spans="1:10" ht="15" thickBot="1" x14ac:dyDescent="0.35">
      <c r="A84" s="18" t="s">
        <v>108</v>
      </c>
      <c r="B84" s="19">
        <v>8257</v>
      </c>
      <c r="C84" s="19">
        <v>2789</v>
      </c>
      <c r="D84" s="19">
        <v>11500</v>
      </c>
      <c r="E84" s="19">
        <v>8500</v>
      </c>
      <c r="F84" s="19">
        <v>4900</v>
      </c>
      <c r="G84" s="19">
        <v>6750</v>
      </c>
      <c r="H84" s="21">
        <v>28750</v>
      </c>
      <c r="I84" s="21">
        <v>40250</v>
      </c>
      <c r="J84" s="21">
        <v>83</v>
      </c>
    </row>
    <row r="85" spans="1:10" ht="15" thickBot="1" x14ac:dyDescent="0.35">
      <c r="A85" s="18" t="s">
        <v>111</v>
      </c>
      <c r="B85" s="19">
        <v>8257</v>
      </c>
      <c r="C85" s="19">
        <v>2789</v>
      </c>
      <c r="D85" s="19">
        <v>11500</v>
      </c>
      <c r="E85" s="19">
        <v>8500</v>
      </c>
      <c r="F85" s="19">
        <v>4900</v>
      </c>
      <c r="G85" s="19">
        <v>6690</v>
      </c>
      <c r="H85" s="21">
        <v>28750</v>
      </c>
      <c r="I85" s="21">
        <v>40000</v>
      </c>
      <c r="J85" s="21">
        <v>84</v>
      </c>
    </row>
    <row r="86" spans="1:10" ht="15" thickBot="1" x14ac:dyDescent="0.35">
      <c r="A86" s="18" t="s">
        <v>110</v>
      </c>
      <c r="B86" s="19">
        <v>8257</v>
      </c>
      <c r="C86" s="19">
        <v>2789</v>
      </c>
      <c r="D86" s="19">
        <v>11500</v>
      </c>
      <c r="E86" s="19">
        <v>8500</v>
      </c>
      <c r="F86" s="19">
        <v>4900</v>
      </c>
      <c r="G86" s="19">
        <v>6750</v>
      </c>
      <c r="H86" s="21">
        <v>28750</v>
      </c>
      <c r="I86" s="21">
        <v>40250</v>
      </c>
      <c r="J86" s="21">
        <v>85</v>
      </c>
    </row>
    <row r="87" spans="1:10" ht="15" thickBot="1" x14ac:dyDescent="0.35">
      <c r="A87" s="18" t="s">
        <v>112</v>
      </c>
      <c r="B87" s="19">
        <v>8257</v>
      </c>
      <c r="C87" s="19">
        <v>2789</v>
      </c>
      <c r="D87" s="19">
        <v>11500</v>
      </c>
      <c r="E87" s="19">
        <v>8500</v>
      </c>
      <c r="F87" s="19">
        <v>4900</v>
      </c>
      <c r="G87" s="19">
        <v>6690</v>
      </c>
      <c r="H87" s="21">
        <v>28750</v>
      </c>
      <c r="I87" s="21">
        <v>40000</v>
      </c>
      <c r="J87" s="21">
        <v>86</v>
      </c>
    </row>
    <row r="88" spans="1:10" ht="15" thickBot="1" x14ac:dyDescent="0.35">
      <c r="A88" s="18" t="s">
        <v>112</v>
      </c>
      <c r="B88" s="19">
        <v>8257</v>
      </c>
      <c r="C88" s="19">
        <v>2789</v>
      </c>
      <c r="D88" s="19">
        <v>11500</v>
      </c>
      <c r="E88" s="19">
        <v>8500</v>
      </c>
      <c r="F88" s="19">
        <v>4900</v>
      </c>
      <c r="G88" s="19">
        <v>7180</v>
      </c>
      <c r="H88" s="21">
        <v>28750</v>
      </c>
      <c r="I88" s="21">
        <v>40250</v>
      </c>
      <c r="J88" s="21">
        <v>87</v>
      </c>
    </row>
    <row r="89" spans="1:10" ht="15" thickBot="1" x14ac:dyDescent="0.35">
      <c r="A89" s="18" t="s">
        <v>113</v>
      </c>
      <c r="B89" s="19">
        <v>6016</v>
      </c>
      <c r="C89" s="19">
        <v>2884</v>
      </c>
      <c r="D89" s="19">
        <v>14000</v>
      </c>
      <c r="E89" s="19">
        <v>9500</v>
      </c>
      <c r="F89" s="19">
        <v>6000</v>
      </c>
      <c r="G89" s="19">
        <v>8330</v>
      </c>
      <c r="H89" s="21">
        <v>34000</v>
      </c>
      <c r="I89" s="21">
        <v>47600</v>
      </c>
      <c r="J89" s="21">
        <v>88</v>
      </c>
    </row>
    <row r="90" spans="1:10" ht="15" thickBot="1" x14ac:dyDescent="0.35">
      <c r="A90" s="18" t="s">
        <v>114</v>
      </c>
      <c r="B90" s="19">
        <v>6016</v>
      </c>
      <c r="C90" s="19">
        <v>2884</v>
      </c>
      <c r="D90" s="19">
        <v>14000</v>
      </c>
      <c r="E90" s="19">
        <v>9500</v>
      </c>
      <c r="F90" s="19">
        <v>6000</v>
      </c>
      <c r="G90" s="19">
        <v>8840</v>
      </c>
      <c r="H90" s="21">
        <v>34000</v>
      </c>
      <c r="I90" s="21">
        <v>47600</v>
      </c>
      <c r="J90" s="21">
        <v>89</v>
      </c>
    </row>
    <row r="91" spans="1:10" ht="15" thickBot="1" x14ac:dyDescent="0.35">
      <c r="A91" s="18" t="s">
        <v>116</v>
      </c>
      <c r="B91" s="19">
        <v>8647</v>
      </c>
      <c r="C91" s="19">
        <v>2884</v>
      </c>
      <c r="D91" s="19">
        <v>14000</v>
      </c>
      <c r="E91" s="19">
        <v>9500</v>
      </c>
      <c r="F91" s="19">
        <v>6000</v>
      </c>
      <c r="G91" s="19">
        <v>8330</v>
      </c>
      <c r="H91" s="21">
        <v>35000</v>
      </c>
      <c r="I91" s="21">
        <v>48000</v>
      </c>
      <c r="J91" s="21">
        <v>90</v>
      </c>
    </row>
    <row r="92" spans="1:10" ht="15" thickBot="1" x14ac:dyDescent="0.35">
      <c r="A92" s="18" t="s">
        <v>115</v>
      </c>
      <c r="B92" s="19">
        <v>8647</v>
      </c>
      <c r="C92" s="19">
        <v>2884</v>
      </c>
      <c r="D92" s="19">
        <v>14000</v>
      </c>
      <c r="E92" s="19">
        <v>9500</v>
      </c>
      <c r="F92" s="19">
        <v>6000</v>
      </c>
      <c r="G92" s="19">
        <v>8140</v>
      </c>
      <c r="H92" s="21">
        <v>35000</v>
      </c>
      <c r="I92" s="21">
        <v>48000</v>
      </c>
      <c r="J92" s="21">
        <v>91</v>
      </c>
    </row>
    <row r="93" spans="1:10" ht="15" thickBot="1" x14ac:dyDescent="0.35">
      <c r="A93" s="18" t="s">
        <v>118</v>
      </c>
      <c r="B93" s="19">
        <v>8647</v>
      </c>
      <c r="C93" s="19">
        <v>2884</v>
      </c>
      <c r="D93" s="19">
        <v>14000</v>
      </c>
      <c r="E93" s="19">
        <v>9500</v>
      </c>
      <c r="F93" s="19">
        <v>6000</v>
      </c>
      <c r="G93" s="19">
        <v>8330</v>
      </c>
      <c r="H93" s="21">
        <v>35000</v>
      </c>
      <c r="I93" s="21">
        <v>48000</v>
      </c>
      <c r="J93" s="21">
        <v>92</v>
      </c>
    </row>
    <row r="94" spans="1:10" ht="15" thickBot="1" x14ac:dyDescent="0.35">
      <c r="A94" s="18" t="s">
        <v>117</v>
      </c>
      <c r="B94" s="19">
        <v>8647</v>
      </c>
      <c r="C94" s="19">
        <v>2884</v>
      </c>
      <c r="D94" s="19">
        <v>14000</v>
      </c>
      <c r="E94" s="19">
        <v>9500</v>
      </c>
      <c r="F94" s="19">
        <v>6000</v>
      </c>
      <c r="G94" s="19">
        <v>8140</v>
      </c>
      <c r="H94" s="21">
        <v>35000</v>
      </c>
      <c r="I94" s="21">
        <v>48000</v>
      </c>
      <c r="J94" s="21">
        <v>93</v>
      </c>
    </row>
    <row r="95" spans="1:10" ht="15" thickBot="1" x14ac:dyDescent="0.35">
      <c r="A95" s="18" t="s">
        <v>121</v>
      </c>
      <c r="B95" s="19">
        <v>8647</v>
      </c>
      <c r="C95" s="19">
        <v>2884</v>
      </c>
      <c r="D95" s="19">
        <v>14000</v>
      </c>
      <c r="E95" s="19">
        <v>9500</v>
      </c>
      <c r="F95" s="19">
        <v>6000</v>
      </c>
      <c r="G95" s="19">
        <v>8330</v>
      </c>
      <c r="H95" s="21">
        <v>35000</v>
      </c>
      <c r="I95" s="21">
        <v>48000</v>
      </c>
      <c r="J95" s="21">
        <v>94</v>
      </c>
    </row>
    <row r="96" spans="1:10" ht="15" thickBot="1" x14ac:dyDescent="0.35">
      <c r="A96" s="18" t="s">
        <v>119</v>
      </c>
      <c r="B96" s="19">
        <v>8647</v>
      </c>
      <c r="C96" s="19">
        <v>2884</v>
      </c>
      <c r="D96" s="19">
        <v>14000</v>
      </c>
      <c r="E96" s="19">
        <v>9500</v>
      </c>
      <c r="F96" s="19">
        <v>6000</v>
      </c>
      <c r="G96" s="19">
        <v>8840</v>
      </c>
      <c r="H96" s="21">
        <v>34000</v>
      </c>
      <c r="I96" s="21">
        <v>47600</v>
      </c>
      <c r="J96" s="21">
        <v>95</v>
      </c>
    </row>
    <row r="97" spans="1:10" ht="15" thickBot="1" x14ac:dyDescent="0.35">
      <c r="A97" s="18" t="s">
        <v>120</v>
      </c>
      <c r="B97" s="19">
        <v>8647</v>
      </c>
      <c r="C97" s="19">
        <v>2884</v>
      </c>
      <c r="D97" s="19">
        <v>14000</v>
      </c>
      <c r="E97" s="19">
        <v>9500</v>
      </c>
      <c r="F97" s="19">
        <v>6000</v>
      </c>
      <c r="G97" s="19">
        <v>8140</v>
      </c>
      <c r="H97" s="21">
        <v>35000</v>
      </c>
      <c r="I97" s="21">
        <v>48000</v>
      </c>
      <c r="J97" s="21">
        <v>96</v>
      </c>
    </row>
    <row r="98" spans="1:10" ht="15" thickBot="1" x14ac:dyDescent="0.35">
      <c r="A98" s="18" t="s">
        <v>122</v>
      </c>
      <c r="B98" s="19">
        <v>8647</v>
      </c>
      <c r="C98" s="19">
        <v>2884</v>
      </c>
      <c r="D98" s="19">
        <v>14000</v>
      </c>
      <c r="E98" s="19">
        <v>9500</v>
      </c>
      <c r="F98" s="19">
        <v>6000</v>
      </c>
      <c r="G98" s="19">
        <v>8330</v>
      </c>
      <c r="H98" s="21">
        <v>35000</v>
      </c>
      <c r="I98" s="21">
        <v>48000</v>
      </c>
      <c r="J98" s="21">
        <v>97</v>
      </c>
    </row>
    <row r="99" spans="1:10" ht="15" thickBot="1" x14ac:dyDescent="0.35">
      <c r="A99" s="18" t="s">
        <v>123</v>
      </c>
      <c r="B99" s="19">
        <v>10463</v>
      </c>
      <c r="C99" s="19">
        <v>2995</v>
      </c>
      <c r="D99" s="19">
        <v>16800</v>
      </c>
      <c r="E99" s="19">
        <v>11500</v>
      </c>
      <c r="F99" s="19">
        <v>7500</v>
      </c>
      <c r="G99" s="19">
        <v>10500</v>
      </c>
      <c r="H99" s="21">
        <v>36000</v>
      </c>
      <c r="I99" s="21">
        <v>48000</v>
      </c>
      <c r="J99" s="21">
        <v>98</v>
      </c>
    </row>
    <row r="100" spans="1:10" ht="15" thickBot="1" x14ac:dyDescent="0.35">
      <c r="A100" s="18" t="s">
        <v>124</v>
      </c>
      <c r="B100" s="19">
        <v>11058</v>
      </c>
      <c r="C100" s="19">
        <v>2995</v>
      </c>
      <c r="D100" s="19">
        <v>16800</v>
      </c>
      <c r="E100" s="19">
        <v>11500</v>
      </c>
      <c r="F100" s="19">
        <v>7500</v>
      </c>
      <c r="G100" s="19">
        <v>10500</v>
      </c>
      <c r="H100" s="21">
        <v>36000</v>
      </c>
      <c r="I100" s="21">
        <v>48000</v>
      </c>
      <c r="J100" s="21">
        <v>99</v>
      </c>
    </row>
    <row r="101" spans="1:10" ht="15" thickBot="1" x14ac:dyDescent="0.35">
      <c r="A101" s="18" t="s">
        <v>125</v>
      </c>
      <c r="B101" s="19">
        <v>11058</v>
      </c>
      <c r="C101" s="19">
        <v>2995</v>
      </c>
      <c r="D101" s="19">
        <v>16800</v>
      </c>
      <c r="E101" s="19">
        <v>11500</v>
      </c>
      <c r="F101" s="19">
        <v>7500</v>
      </c>
      <c r="G101" s="19">
        <v>10500</v>
      </c>
      <c r="H101" s="21">
        <v>36000</v>
      </c>
      <c r="I101" s="21">
        <v>48000</v>
      </c>
      <c r="J101" s="21">
        <v>100</v>
      </c>
    </row>
    <row r="102" spans="1:10" ht="15" thickBot="1" x14ac:dyDescent="0.35">
      <c r="A102" s="20" t="s">
        <v>127</v>
      </c>
      <c r="B102" s="21">
        <v>10900</v>
      </c>
      <c r="C102" s="21">
        <v>3500</v>
      </c>
      <c r="D102" s="21">
        <v>17500</v>
      </c>
      <c r="E102" s="21">
        <v>11500</v>
      </c>
      <c r="F102" s="21">
        <v>7760</v>
      </c>
      <c r="G102" s="21">
        <v>10840</v>
      </c>
      <c r="H102" s="21">
        <v>30000</v>
      </c>
      <c r="I102" s="21">
        <v>44000</v>
      </c>
      <c r="J102" s="21">
        <v>101</v>
      </c>
    </row>
    <row r="103" spans="1:10" ht="15" thickBot="1" x14ac:dyDescent="0.35">
      <c r="A103" s="20" t="s">
        <v>126</v>
      </c>
      <c r="B103" s="21">
        <v>10900</v>
      </c>
      <c r="C103" s="21">
        <v>3450</v>
      </c>
      <c r="D103" s="21">
        <v>18000</v>
      </c>
      <c r="E103" s="21">
        <v>11500</v>
      </c>
      <c r="F103" s="21">
        <v>7760</v>
      </c>
      <c r="G103" s="21">
        <v>11500</v>
      </c>
      <c r="H103" s="21">
        <v>30000</v>
      </c>
      <c r="I103" s="21">
        <v>44000</v>
      </c>
      <c r="J103" s="21">
        <v>102</v>
      </c>
    </row>
    <row r="104" spans="1:10" ht="15" thickBot="1" x14ac:dyDescent="0.35">
      <c r="A104" s="20" t="s">
        <v>129</v>
      </c>
      <c r="B104" s="21">
        <v>10900</v>
      </c>
      <c r="C104" s="21">
        <v>3500</v>
      </c>
      <c r="D104" s="21">
        <v>17500</v>
      </c>
      <c r="E104" s="21">
        <v>11500</v>
      </c>
      <c r="F104" s="21">
        <v>7760</v>
      </c>
      <c r="G104" s="21">
        <v>10840</v>
      </c>
      <c r="H104" s="21">
        <v>30000</v>
      </c>
      <c r="I104" s="21">
        <v>44000</v>
      </c>
      <c r="J104" s="21">
        <v>103</v>
      </c>
    </row>
    <row r="105" spans="1:10" ht="15" thickBot="1" x14ac:dyDescent="0.35">
      <c r="A105" s="20" t="s">
        <v>128</v>
      </c>
      <c r="B105" s="21">
        <v>10900</v>
      </c>
      <c r="C105" s="21">
        <v>3450</v>
      </c>
      <c r="D105" s="21">
        <v>17850</v>
      </c>
      <c r="E105" s="21">
        <v>11500</v>
      </c>
      <c r="F105" s="21">
        <v>7760</v>
      </c>
      <c r="G105" s="21">
        <v>11500</v>
      </c>
      <c r="H105" s="21">
        <v>30000</v>
      </c>
      <c r="I105" s="21">
        <v>44000</v>
      </c>
      <c r="J105" s="21">
        <v>104</v>
      </c>
    </row>
    <row r="106" spans="1:10" ht="15" thickBot="1" x14ac:dyDescent="0.35">
      <c r="A106" s="20" t="s">
        <v>130</v>
      </c>
      <c r="B106" s="21">
        <v>10900</v>
      </c>
      <c r="C106" s="21">
        <v>3550</v>
      </c>
      <c r="D106" s="21">
        <v>18000</v>
      </c>
      <c r="E106" s="21">
        <v>11500</v>
      </c>
      <c r="F106" s="21">
        <v>7760</v>
      </c>
      <c r="G106" s="21">
        <v>10915</v>
      </c>
      <c r="H106" s="21">
        <v>30000</v>
      </c>
      <c r="I106" s="21">
        <v>44000</v>
      </c>
      <c r="J106" s="21">
        <v>105</v>
      </c>
    </row>
    <row r="107" spans="1:10" ht="15" thickBot="1" x14ac:dyDescent="0.35">
      <c r="A107" s="20" t="s">
        <v>151</v>
      </c>
      <c r="B107" s="21">
        <v>10900</v>
      </c>
      <c r="C107" s="21">
        <v>3500</v>
      </c>
      <c r="D107" s="21">
        <v>18000</v>
      </c>
      <c r="E107" s="21">
        <v>11500</v>
      </c>
      <c r="F107" s="21">
        <v>7760</v>
      </c>
      <c r="G107" s="21">
        <v>11940</v>
      </c>
      <c r="H107" s="21">
        <v>30000</v>
      </c>
      <c r="I107" s="21">
        <v>44000</v>
      </c>
      <c r="J107" s="21">
        <v>106</v>
      </c>
    </row>
    <row r="108" spans="1:10" ht="15" thickBot="1" x14ac:dyDescent="0.35">
      <c r="A108" s="20" t="s">
        <v>131</v>
      </c>
      <c r="B108" s="21">
        <v>10900</v>
      </c>
      <c r="C108" s="21">
        <v>3550</v>
      </c>
      <c r="D108" s="21">
        <v>18000</v>
      </c>
      <c r="E108" s="21">
        <v>11500</v>
      </c>
      <c r="F108" s="21">
        <v>7760</v>
      </c>
      <c r="G108" s="21">
        <v>13300</v>
      </c>
      <c r="H108" s="21">
        <v>27000</v>
      </c>
      <c r="I108" s="21">
        <v>44000</v>
      </c>
      <c r="J108" s="21">
        <v>107</v>
      </c>
    </row>
  </sheetData>
  <sheetProtection selectLockedCells="1"/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Výpočty_NH</vt:lpstr>
      <vt:lpstr>Výpočty_ostatní značky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Aleš</dc:creator>
  <cp:lastModifiedBy>Petr Aleš</cp:lastModifiedBy>
  <dcterms:created xsi:type="dcterms:W3CDTF">2020-12-22T08:39:18Z</dcterms:created>
  <dcterms:modified xsi:type="dcterms:W3CDTF">2021-02-08T09:41:13Z</dcterms:modified>
</cp:coreProperties>
</file>